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50" activeTab="0"/>
  </bookViews>
  <sheets>
    <sheet name="Summary" sheetId="1" r:id="rId1"/>
    <sheet name="Monthly Detail" sheetId="2" r:id="rId2"/>
  </sheets>
  <definedNames>
    <definedName name="_xlnm.Print_Area" localSheetId="1">'Monthly Detail'!$A$1:$AY$149</definedName>
    <definedName name="_xlnm.Print_Area" localSheetId="0">'Summary'!$C$1:$I$37</definedName>
    <definedName name="_xlnm.Print_Titles" localSheetId="1">'Monthly Detail'!$1:$2</definedName>
  </definedNames>
  <calcPr fullCalcOnLoad="1"/>
</workbook>
</file>

<file path=xl/sharedStrings.xml><?xml version="1.0" encoding="utf-8"?>
<sst xmlns="http://schemas.openxmlformats.org/spreadsheetml/2006/main" count="337" uniqueCount="224">
  <si>
    <t xml:space="preserve">      ADDITIONAL HARDWARE AND SOFTWARE EXPENSES</t>
  </si>
  <si>
    <t xml:space="preserve">      STATE TAXES</t>
  </si>
  <si>
    <t xml:space="preserve">      CITY TAXES</t>
  </si>
  <si>
    <t xml:space="preserve">      DEPR-IN CAR TECHNOLOGY</t>
  </si>
  <si>
    <t xml:space="preserve">      INSURANCE-LIABILITY-PARKING</t>
  </si>
  <si>
    <t xml:space="preserve">      INSURANCE-VEHICLES</t>
  </si>
  <si>
    <t xml:space="preserve">   Total COST OF GOODS SOLD</t>
  </si>
  <si>
    <t xml:space="preserve">   PERSONNEL</t>
  </si>
  <si>
    <t xml:space="preserve">      SALARIES</t>
  </si>
  <si>
    <t xml:space="preserve">      SOCIAL SECURITY</t>
  </si>
  <si>
    <t xml:space="preserve">      HEALTH AND OTHER BENEFITS</t>
  </si>
  <si>
    <t xml:space="preserve">      TEMPORARY WAGES</t>
  </si>
  <si>
    <t xml:space="preserve">   Total PERSONNEL</t>
  </si>
  <si>
    <t xml:space="preserve">   OTHER DIRECT</t>
  </si>
  <si>
    <t xml:space="preserve">      PARKING-SIGNAGE/Banners</t>
  </si>
  <si>
    <t xml:space="preserve">      DEPR-EQUIP/SOFTWARE</t>
  </si>
  <si>
    <t xml:space="preserve">      OFFICE SPACE</t>
  </si>
  <si>
    <t xml:space="preserve">      SEMINARS/EDUCATION</t>
  </si>
  <si>
    <t xml:space="preserve">      INSURANCE-D&amp;O</t>
  </si>
  <si>
    <t xml:space="preserve">      ACCOUNTING &amp; AUDIT FEES</t>
  </si>
  <si>
    <t xml:space="preserve">      PROF. FEE-LEGAL</t>
  </si>
  <si>
    <t xml:space="preserve">      PROF. FEES-CONSULTANTS</t>
  </si>
  <si>
    <t xml:space="preserve">      POSTAGE/DELIVERY</t>
  </si>
  <si>
    <t xml:space="preserve">      OFF SUPPLIES &amp; OTHER</t>
  </si>
  <si>
    <t xml:space="preserve">      OUTSOURCED CALL CENTER FEES</t>
  </si>
  <si>
    <t xml:space="preserve">      TELEPHONE-CELLULAR</t>
  </si>
  <si>
    <t xml:space="preserve">      TELEPHONE-LONG DISTANCE</t>
  </si>
  <si>
    <t xml:space="preserve">      MEALS &amp; ENTERTAINMENT</t>
  </si>
  <si>
    <t xml:space="preserve">      DRIVING RECORD CHECKS</t>
  </si>
  <si>
    <t xml:space="preserve">      BANK &amp; MERCHANT FEES</t>
  </si>
  <si>
    <t xml:space="preserve">      PAYROLL PROCESSING FEES</t>
  </si>
  <si>
    <t xml:space="preserve">      PENALITIES</t>
  </si>
  <si>
    <t xml:space="preserve">      DUES/SUBS/PUBLICATIONS</t>
  </si>
  <si>
    <t xml:space="preserve">      TRAVEL</t>
  </si>
  <si>
    <t xml:space="preserve">      PRINTING</t>
  </si>
  <si>
    <t xml:space="preserve">      GRAPHIC DESIGN</t>
  </si>
  <si>
    <t xml:space="preserve">      MRKTG-ADVERTISING</t>
  </si>
  <si>
    <t xml:space="preserve">      MRKTG-PROMO ITEMS</t>
  </si>
  <si>
    <t xml:space="preserve">      MRKTG-OTHER</t>
  </si>
  <si>
    <t xml:space="preserve">      MISCELLANEOUS</t>
  </si>
  <si>
    <t xml:space="preserve">      BAD DEBTS</t>
  </si>
  <si>
    <t xml:space="preserve">   Total OTHER DIRECT</t>
  </si>
  <si>
    <t xml:space="preserve">      INTEREST EXPENSE</t>
  </si>
  <si>
    <t xml:space="preserve">   Total INDIRECT EXPENSE</t>
  </si>
  <si>
    <t xml:space="preserve">   Total EXPENSES</t>
  </si>
  <si>
    <t>Smart Card Costs per unit</t>
  </si>
  <si>
    <t>Smart Card Setup Fees</t>
  </si>
  <si>
    <t>Lease time for install of equipment</t>
  </si>
  <si>
    <t>Months of Salary required for startup</t>
  </si>
  <si>
    <t>One month security deposit</t>
  </si>
  <si>
    <t>Downpayment</t>
  </si>
  <si>
    <t>Startup</t>
  </si>
  <si>
    <t>Startup on a per car basis</t>
  </si>
  <si>
    <t>Downpayment and install time</t>
  </si>
  <si>
    <t>Smart Card and Smart Card setup</t>
  </si>
  <si>
    <t xml:space="preserve">      DATA TRANSMISSION</t>
  </si>
  <si>
    <t>Software Setup</t>
  </si>
  <si>
    <t>Downpayment and one month of costs</t>
  </si>
  <si>
    <t>purchased up front</t>
  </si>
  <si>
    <t>Downpayments on vehicles in months</t>
  </si>
  <si>
    <t>Installation of Hardware per unit:</t>
  </si>
  <si>
    <t>Year 1</t>
  </si>
  <si>
    <t>Total</t>
  </si>
  <si>
    <t>Year 2</t>
  </si>
  <si>
    <t>Year 3</t>
  </si>
  <si>
    <t>TOTAL</t>
  </si>
  <si>
    <t>Year 4</t>
  </si>
  <si>
    <t>Year End or Average Assumptions</t>
  </si>
  <si>
    <t>Hourly (or usage) Revenue per hour driven (Price)</t>
  </si>
  <si>
    <t>No of Cars in fleet (average per year)</t>
  </si>
  <si>
    <t>Function of Salary at 14% of salary</t>
  </si>
  <si>
    <t>M&amp;R per hour driven, hours, cars, etc.</t>
  </si>
  <si>
    <t>Percentage of M&amp;R</t>
  </si>
  <si>
    <t>No. of cars and inflation</t>
  </si>
  <si>
    <t>Percentage of Fee Revenue</t>
  </si>
  <si>
    <t>= state tax revenue</t>
  </si>
  <si>
    <t>= city tax revenue</t>
  </si>
  <si>
    <t>Days in month</t>
  </si>
  <si>
    <t>Month</t>
  </si>
  <si>
    <t>December</t>
  </si>
  <si>
    <t>Modified Cash flow</t>
  </si>
  <si>
    <t>Operating Income</t>
  </si>
  <si>
    <t>Add back:</t>
  </si>
  <si>
    <t>January</t>
  </si>
  <si>
    <t>February</t>
  </si>
  <si>
    <t>March</t>
  </si>
  <si>
    <t>April</t>
  </si>
  <si>
    <t>May</t>
  </si>
  <si>
    <t>June</t>
  </si>
  <si>
    <t>Total Modified Cash Flow for PRI</t>
  </si>
  <si>
    <t>Fuel cost acceleration</t>
  </si>
  <si>
    <t>Percentage of total Revenue</t>
  </si>
  <si>
    <t>Late Invoice Fee Charge</t>
  </si>
  <si>
    <t>EXCESS REVENUE OVER EXPENSE</t>
  </si>
  <si>
    <t>Revenue from Car Sales</t>
  </si>
  <si>
    <t xml:space="preserve">REVENUE OVER EXPENSE </t>
  </si>
  <si>
    <t>Operating Revenue</t>
  </si>
  <si>
    <t>Grant Revenue</t>
  </si>
  <si>
    <t>Contract Revenue</t>
  </si>
  <si>
    <t xml:space="preserve">     Total Revenue</t>
  </si>
  <si>
    <t>Cost of Goods Sold</t>
  </si>
  <si>
    <t>Personnel</t>
  </si>
  <si>
    <t>Interest Expense</t>
  </si>
  <si>
    <t>Other Direct</t>
  </si>
  <si>
    <t xml:space="preserve">     Total Expenses</t>
  </si>
  <si>
    <t>Net Income</t>
  </si>
  <si>
    <t>EXPENSES</t>
  </si>
  <si>
    <t>Quit Members</t>
  </si>
  <si>
    <t>Declined Members</t>
  </si>
  <si>
    <t>% of Declined Members as a % of new approved members</t>
  </si>
  <si>
    <t>% of Quit Members as a percent of total membership</t>
  </si>
  <si>
    <t>Cost of Office Space per EE</t>
  </si>
  <si>
    <t>Other Monthly Assumptions</t>
  </si>
  <si>
    <t>Insurance - Parking/Car</t>
  </si>
  <si>
    <t>Driver Record Check Expense (per application)</t>
  </si>
  <si>
    <t>Average Monthly plan fees for members paying plan fees</t>
  </si>
  <si>
    <t>Average Salaries per Employee (Monthly)</t>
  </si>
  <si>
    <t>Benefits Rate (per total Salary)</t>
  </si>
  <si>
    <t>Cost of Vehicle Stickers (on a monthly amortization - city and state)</t>
  </si>
  <si>
    <t>Bad Debt Rate (on total Revenue)</t>
  </si>
  <si>
    <t>Car Wash/Car/Month</t>
  </si>
  <si>
    <t>Loans?</t>
  </si>
  <si>
    <t>Fleet and Usage</t>
  </si>
  <si>
    <t>Head Count</t>
  </si>
  <si>
    <t>No of Cars in fleet</t>
  </si>
  <si>
    <t>Membership</t>
  </si>
  <si>
    <t>Revenue</t>
  </si>
  <si>
    <t>Member growth assumption (vs. previous month)</t>
  </si>
  <si>
    <t>General</t>
  </si>
  <si>
    <t>Costs</t>
  </si>
  <si>
    <t>Income Statement</t>
  </si>
  <si>
    <t>Price Increase Rate (or seasonal adjustment) with Month</t>
  </si>
  <si>
    <t>Assumptions</t>
  </si>
  <si>
    <t>Start up Assumptions</t>
  </si>
  <si>
    <t xml:space="preserve">      VEHICLE FUEL</t>
  </si>
  <si>
    <t xml:space="preserve">      MAINTENANCE &amp; REPAIRS</t>
  </si>
  <si>
    <t xml:space="preserve">      MAINT &amp; REPAIR INS REIMB</t>
  </si>
  <si>
    <t xml:space="preserve">      CARWASHES</t>
  </si>
  <si>
    <t xml:space="preserve">      VEHICLE SUPPLIES</t>
  </si>
  <si>
    <t xml:space="preserve">      LEASE RENTAL</t>
  </si>
  <si>
    <t xml:space="preserve">      VEHICLE STICKERS</t>
  </si>
  <si>
    <t xml:space="preserve">      SMART CARD</t>
  </si>
  <si>
    <t xml:space="preserve">      INVERS MONTHLY MAINTENANCE FEES</t>
  </si>
  <si>
    <t xml:space="preserve">      PARKING</t>
  </si>
  <si>
    <t xml:space="preserve">      PARKING-TICKETS/TOW</t>
  </si>
  <si>
    <t xml:space="preserve">      USAGE-0-499 HRS</t>
  </si>
  <si>
    <t xml:space="preserve">      IVR-PHONE RESERVATION</t>
  </si>
  <si>
    <t>REVENUE</t>
  </si>
  <si>
    <t>EXPENSE</t>
  </si>
  <si>
    <t xml:space="preserve">   COST OF GOODS SOLD</t>
  </si>
  <si>
    <t xml:space="preserve">   DIRECT EXPENSE</t>
  </si>
  <si>
    <t xml:space="preserve">   INDIRECT EXPENSE</t>
  </si>
  <si>
    <t>July</t>
  </si>
  <si>
    <t>Average fuel cost per gallon</t>
  </si>
  <si>
    <t>Vendor</t>
  </si>
  <si>
    <t>Wright Express</t>
  </si>
  <si>
    <t>Various (Crawford, Capital, etc.)</t>
  </si>
  <si>
    <t>Rockwood</t>
  </si>
  <si>
    <t>Various</t>
  </si>
  <si>
    <t>Various (Union, McMahon, Toyota)</t>
  </si>
  <si>
    <t>City and State</t>
  </si>
  <si>
    <t>Invers</t>
  </si>
  <si>
    <t>Metavera</t>
  </si>
  <si>
    <t>City and other Municipilaties</t>
  </si>
  <si>
    <t>Payroll</t>
  </si>
  <si>
    <t>BC/BS and Delta Dental</t>
  </si>
  <si>
    <t>Function of Salary</t>
  </si>
  <si>
    <t>AT&amp;T</t>
  </si>
  <si>
    <t>Paychecx</t>
  </si>
  <si>
    <t>August</t>
  </si>
  <si>
    <t>September</t>
  </si>
  <si>
    <t>Annual Fee</t>
  </si>
  <si>
    <t>Application Fee</t>
  </si>
  <si>
    <t>Other Credits</t>
  </si>
  <si>
    <t>Monthly Plan Fees</t>
  </si>
  <si>
    <t>Hourly Revenue</t>
  </si>
  <si>
    <t>Mileage Revenue</t>
  </si>
  <si>
    <t>Membership Fee</t>
  </si>
  <si>
    <t>State Taxes</t>
  </si>
  <si>
    <t>City Taxes</t>
  </si>
  <si>
    <t>Total Revenue</t>
  </si>
  <si>
    <t>Driving Records</t>
  </si>
  <si>
    <t>October</t>
  </si>
  <si>
    <t>November</t>
  </si>
  <si>
    <t>Year</t>
  </si>
  <si>
    <t>Miles/Hour Driven</t>
  </si>
  <si>
    <t>MPG of Fleet</t>
  </si>
  <si>
    <t>Maintenance and Repair ($/Hour Driven)</t>
  </si>
  <si>
    <t>Insurance Reimbursement (as a percent of Maintenance and Repair)</t>
  </si>
  <si>
    <t>Assumed Application Fee/Member</t>
  </si>
  <si>
    <t>Fee Revenue (Penalties)</t>
  </si>
  <si>
    <t>New Approved Members</t>
  </si>
  <si>
    <t>New approved and declined members</t>
  </si>
  <si>
    <t>Revenue credits (as a percentage of hourly revenue)</t>
  </si>
  <si>
    <t>Revenue per hour driven</t>
  </si>
  <si>
    <t xml:space="preserve">Hourly (or usage) Revenue per hour driven </t>
  </si>
  <si>
    <t>Assumed Membership Fee/Member</t>
  </si>
  <si>
    <t>Vehicle Supplies/Car/Month</t>
  </si>
  <si>
    <t>Lease Cost/Month</t>
  </si>
  <si>
    <t>Usage assumption (Per car per day)</t>
  </si>
  <si>
    <t>Annual Fee for Active/Paying Members</t>
  </si>
  <si>
    <t>Current Active/Annual Fee Paying Members</t>
  </si>
  <si>
    <t>Fee Revenue (as a percentage of hourly revenue)</t>
  </si>
  <si>
    <t>% of Active Members paying monthly plan fees</t>
  </si>
  <si>
    <t>Billable Miles/Hour Driven</t>
  </si>
  <si>
    <t>Charge per Mile Driven</t>
  </si>
  <si>
    <t>State Tax as a Percent of Hourly Revenue</t>
  </si>
  <si>
    <t>City Tax as a Percent of Hourly Revenue</t>
  </si>
  <si>
    <t>Parking/Car/Month</t>
  </si>
  <si>
    <t>Insurance Cost/car/month</t>
  </si>
  <si>
    <t>Inflation</t>
  </si>
  <si>
    <t>Driver</t>
  </si>
  <si>
    <t>Current Active Members and Lost Members</t>
  </si>
  <si>
    <t>Percentage of Hourly Revenue</t>
  </si>
  <si>
    <t>Percentage of Members paying plan fees and average plan fees</t>
  </si>
  <si>
    <t>Billable Miles/Hour Driven and Charge per billable mile</t>
  </si>
  <si>
    <t>Assumed Member Fee and Approved Members</t>
  </si>
  <si>
    <t>Cost of fuel, MPG of fleet</t>
  </si>
  <si>
    <t>New cars and Inflation</t>
  </si>
  <si>
    <t>Headcount</t>
  </si>
  <si>
    <t>Member Increase</t>
  </si>
  <si>
    <t>New Members and Inflation</t>
  </si>
  <si>
    <t>New Members</t>
  </si>
  <si>
    <t>SAMPLE Summary Budget - Startup through year 4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</si>
</sst>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#,##0.000_);[Red]\(#,##0.000\)"/>
    <numFmt numFmtId="166" formatCode="#,##0.0000_);[Red]\(#,##0.0000\)"/>
    <numFmt numFmtId="167" formatCode="0.0%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_);_(* \(#,##0\);_(* &quot;-&quot;??_);_(@_)"/>
    <numFmt numFmtId="171" formatCode="&quot;$&quot;#,##0.0_);[Red]\(&quot;$&quot;#,##0.0\)"/>
    <numFmt numFmtId="172" formatCode="_(* #,##0.000_);_(* \(#,##0.000\);_(* &quot;-&quot;???_);_(@_)"/>
    <numFmt numFmtId="173" formatCode="#,##0.0_);[Red]\(#,##0.0\)"/>
    <numFmt numFmtId="174" formatCode="_(&quot;$&quot;* #,##0.000_);_(&quot;$&quot;* \(#,##0.000\);_(&quot;$&quot;* &quot;-&quot;??_);_(@_)"/>
    <numFmt numFmtId="175" formatCode="0.000"/>
    <numFmt numFmtId="176" formatCode="0.0000"/>
    <numFmt numFmtId="177" formatCode="_(* #,##0.0_);_(* \(#,##0.0\);_(* &quot;-&quot;?_);_(@_)"/>
    <numFmt numFmtId="178" formatCode="_(&quot;$&quot;* #,##0.0000_);_(&quot;$&quot;* \(#,##0.0000\);_(&quot;$&quot;* &quot;-&quot;??_);_(@_)"/>
    <numFmt numFmtId="179" formatCode="_(&quot;$&quot;* #,##0.00000_);_(&quot;$&quot;* \(#,##0.00000\);_(&quot;$&quot;* &quot;-&quot;??_);_(@_)"/>
    <numFmt numFmtId="180" formatCode="_(* #,##0.0000_);_(* \(#,##0.0000\);_(* &quot;-&quot;????_);_(@_)"/>
    <numFmt numFmtId="181" formatCode="&quot;$&quot;#,##0.0000_);[Red]\(&quot;$&quot;#,##0.0000\)"/>
    <numFmt numFmtId="182" formatCode="0.0"/>
    <numFmt numFmtId="183" formatCode="0.000000"/>
    <numFmt numFmtId="184" formatCode="0.00000"/>
    <numFmt numFmtId="185" formatCode="_(* #,##0.000_);_(* \(#,##0.000\);_(* &quot;-&quot;??_);_(@_)"/>
    <numFmt numFmtId="186" formatCode="0.00000000"/>
    <numFmt numFmtId="187" formatCode="0.00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);[Red]\(0\)"/>
  </numFmts>
  <fonts count="58">
    <font>
      <sz val="8"/>
      <name val="Times New Roman"/>
      <family val="1"/>
    </font>
    <font>
      <sz val="10"/>
      <name val="Arial"/>
      <family val="0"/>
    </font>
    <font>
      <u val="singleAccounting"/>
      <sz val="8"/>
      <name val="Times New Roman"/>
      <family val="1"/>
    </font>
    <font>
      <b/>
      <sz val="8"/>
      <name val="Times New Roman"/>
      <family val="1"/>
    </font>
    <font>
      <b/>
      <u val="singleAccounting"/>
      <sz val="8"/>
      <name val="Times New Roman"/>
      <family val="1"/>
    </font>
    <font>
      <b/>
      <sz val="10"/>
      <name val="Times New Roman"/>
      <family val="1"/>
    </font>
    <font>
      <b/>
      <u val="singleAccounting"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48"/>
      <name val="Times New Roman"/>
      <family val="1"/>
    </font>
    <font>
      <b/>
      <sz val="12"/>
      <name val="Times New Roman"/>
      <family val="1"/>
    </font>
    <font>
      <sz val="12"/>
      <name val="Cambria"/>
      <family val="1"/>
    </font>
    <font>
      <b/>
      <u val="singleAccounting"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8"/>
      <color indexed="30"/>
      <name val="Times New Roman"/>
      <family val="1"/>
    </font>
    <font>
      <sz val="11"/>
      <color indexed="9"/>
      <name val="Calibri"/>
      <family val="2"/>
    </font>
    <font>
      <i/>
      <sz val="11"/>
      <color indexed="9"/>
      <name val="Calibri"/>
      <family val="2"/>
    </font>
    <font>
      <b/>
      <sz val="9"/>
      <name val="Times New Roman"/>
      <family val="1"/>
    </font>
    <font>
      <sz val="12"/>
      <name val="Times New Roman"/>
      <family val="1"/>
    </font>
    <font>
      <u val="single"/>
      <sz val="8"/>
      <color indexed="20"/>
      <name val="Times New Roman"/>
      <family val="1"/>
    </font>
    <font>
      <u val="single"/>
      <sz val="8"/>
      <color indexed="12"/>
      <name val="Times New Roman"/>
      <family val="1"/>
    </font>
    <font>
      <b/>
      <sz val="18"/>
      <color indexed="56"/>
      <name val="Cambria"/>
      <family val="2"/>
    </font>
    <font>
      <sz val="1.25"/>
      <color indexed="8"/>
      <name val="Arial"/>
      <family val="0"/>
    </font>
    <font>
      <sz val="1"/>
      <color indexed="8"/>
      <name val="Arial"/>
      <family val="0"/>
    </font>
    <font>
      <sz val="1.05"/>
      <color indexed="8"/>
      <name val="Arial"/>
      <family val="0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0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15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31" fillId="23" borderId="0" applyNumberFormat="0" applyBorder="0" applyAlignment="0" applyProtection="0"/>
    <xf numFmtId="0" fontId="48" fillId="24" borderId="1" applyNumberFormat="0" applyAlignment="0" applyProtection="0"/>
    <xf numFmtId="0" fontId="49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2" fillId="27" borderId="1" applyNumberFormat="0" applyAlignment="0" applyProtection="0"/>
    <xf numFmtId="0" fontId="53" fillId="0" borderId="6" applyNumberFormat="0" applyFill="0" applyAlignment="0" applyProtection="0"/>
    <xf numFmtId="0" fontId="54" fillId="28" borderId="0" applyNumberFormat="0" applyBorder="0" applyAlignment="0" applyProtection="0"/>
    <xf numFmtId="0" fontId="0" fillId="29" borderId="7" applyNumberFormat="0" applyFont="0" applyAlignment="0" applyProtection="0"/>
    <xf numFmtId="0" fontId="55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26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40" fontId="0" fillId="0" borderId="0" xfId="0" applyNumberFormat="1" applyAlignment="1">
      <alignment horizontal="right" vertical="top" wrapText="1"/>
    </xf>
    <xf numFmtId="40" fontId="2" fillId="0" borderId="0" xfId="0" applyNumberFormat="1" applyFont="1" applyAlignment="1">
      <alignment horizontal="right" vertical="top" wrapText="1"/>
    </xf>
    <xf numFmtId="40" fontId="0" fillId="0" borderId="0" xfId="0" applyNumberFormat="1" applyAlignment="1">
      <alignment horizontal="right" wrapText="1"/>
    </xf>
    <xf numFmtId="166" fontId="0" fillId="0" borderId="0" xfId="0" applyNumberFormat="1" applyAlignment="1">
      <alignment horizontal="right" vertical="top" wrapText="1"/>
    </xf>
    <xf numFmtId="169" fontId="3" fillId="0" borderId="0" xfId="44" applyNumberFormat="1" applyFont="1" applyAlignment="1">
      <alignment horizontal="right" vertical="top" wrapText="1"/>
    </xf>
    <xf numFmtId="170" fontId="3" fillId="0" borderId="0" xfId="42" applyNumberFormat="1" applyFont="1" applyAlignment="1">
      <alignment/>
    </xf>
    <xf numFmtId="0" fontId="3" fillId="0" borderId="0" xfId="0" applyFont="1" applyAlignment="1">
      <alignment/>
    </xf>
    <xf numFmtId="8" fontId="0" fillId="0" borderId="0" xfId="0" applyNumberFormat="1" applyAlignment="1">
      <alignment/>
    </xf>
    <xf numFmtId="8" fontId="0" fillId="0" borderId="0" xfId="0" applyNumberFormat="1" applyFill="1" applyAlignment="1">
      <alignment/>
    </xf>
    <xf numFmtId="0" fontId="0" fillId="0" borderId="0" xfId="0" applyFill="1" applyAlignment="1">
      <alignment/>
    </xf>
    <xf numFmtId="40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left" vertical="top" wrapText="1"/>
    </xf>
    <xf numFmtId="40" fontId="4" fillId="0" borderId="0" xfId="0" applyNumberFormat="1" applyFont="1" applyAlignment="1">
      <alignment horizontal="right" vertical="top" wrapText="1"/>
    </xf>
    <xf numFmtId="40" fontId="3" fillId="0" borderId="0" xfId="0" applyNumberFormat="1" applyFont="1" applyAlignment="1">
      <alignment horizontal="right" vertical="top" wrapText="1"/>
    </xf>
    <xf numFmtId="0" fontId="3" fillId="0" borderId="0" xfId="0" applyFont="1" applyFill="1" applyAlignment="1">
      <alignment/>
    </xf>
    <xf numFmtId="8" fontId="3" fillId="0" borderId="0" xfId="0" applyNumberFormat="1" applyFont="1" applyFill="1" applyAlignment="1">
      <alignment/>
    </xf>
    <xf numFmtId="40" fontId="0" fillId="0" borderId="0" xfId="0" applyNumberFormat="1" applyAlignment="1">
      <alignment horizontal="left" wrapText="1"/>
    </xf>
    <xf numFmtId="40" fontId="0" fillId="0" borderId="0" xfId="0" applyNumberFormat="1" applyAlignment="1">
      <alignment horizontal="left" vertical="top" wrapText="1"/>
    </xf>
    <xf numFmtId="0" fontId="3" fillId="0" borderId="0" xfId="0" applyFont="1" applyAlignment="1">
      <alignment horizontal="right"/>
    </xf>
    <xf numFmtId="6" fontId="0" fillId="0" borderId="10" xfId="0" applyNumberFormat="1" applyFill="1" applyBorder="1" applyAlignment="1">
      <alignment/>
    </xf>
    <xf numFmtId="6" fontId="0" fillId="0" borderId="11" xfId="0" applyNumberFormat="1" applyFill="1" applyBorder="1" applyAlignment="1">
      <alignment/>
    </xf>
    <xf numFmtId="6" fontId="0" fillId="0" borderId="11" xfId="0" applyNumberFormat="1" applyFill="1" applyBorder="1" applyAlignment="1" quotePrefix="1">
      <alignment/>
    </xf>
    <xf numFmtId="6" fontId="0" fillId="0" borderId="12" xfId="0" applyNumberFormat="1" applyFill="1" applyBorder="1" applyAlignment="1" quotePrefix="1">
      <alignment/>
    </xf>
    <xf numFmtId="40" fontId="3" fillId="0" borderId="0" xfId="0" applyNumberFormat="1" applyFont="1" applyAlignment="1">
      <alignment horizontal="left" wrapText="1"/>
    </xf>
    <xf numFmtId="40" fontId="3" fillId="0" borderId="0" xfId="0" applyNumberFormat="1" applyFont="1" applyAlignment="1">
      <alignment horizontal="left" vertical="top" wrapText="1"/>
    </xf>
    <xf numFmtId="40" fontId="3" fillId="0" borderId="13" xfId="0" applyNumberFormat="1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3" xfId="0" applyFont="1" applyBorder="1" applyAlignment="1">
      <alignment horizontal="left" vertical="top" wrapText="1"/>
    </xf>
    <xf numFmtId="170" fontId="0" fillId="0" borderId="10" xfId="42" applyNumberFormat="1" applyFont="1" applyBorder="1" applyAlignment="1">
      <alignment/>
    </xf>
    <xf numFmtId="170" fontId="0" fillId="0" borderId="11" xfId="42" applyNumberFormat="1" applyFont="1" applyBorder="1" applyAlignment="1">
      <alignment/>
    </xf>
    <xf numFmtId="170" fontId="3" fillId="0" borderId="0" xfId="42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170" fontId="0" fillId="0" borderId="11" xfId="42" applyNumberFormat="1" applyFont="1" applyFill="1" applyBorder="1" applyAlignment="1">
      <alignment/>
    </xf>
    <xf numFmtId="170" fontId="3" fillId="0" borderId="14" xfId="42" applyNumberFormat="1" applyFont="1" applyFill="1" applyBorder="1" applyAlignment="1">
      <alignment/>
    </xf>
    <xf numFmtId="6" fontId="3" fillId="0" borderId="13" xfId="0" applyNumberFormat="1" applyFont="1" applyFill="1" applyBorder="1" applyAlignment="1">
      <alignment/>
    </xf>
    <xf numFmtId="169" fontId="0" fillId="0" borderId="10" xfId="0" applyNumberFormat="1" applyFill="1" applyBorder="1" applyAlignment="1" quotePrefix="1">
      <alignment/>
    </xf>
    <xf numFmtId="170" fontId="0" fillId="0" borderId="15" xfId="42" applyNumberFormat="1" applyFont="1" applyBorder="1" applyAlignment="1">
      <alignment/>
    </xf>
    <xf numFmtId="170" fontId="0" fillId="0" borderId="16" xfId="42" applyNumberFormat="1" applyFont="1" applyBorder="1" applyAlignment="1">
      <alignment/>
    </xf>
    <xf numFmtId="170" fontId="0" fillId="0" borderId="12" xfId="42" applyNumberFormat="1" applyFont="1" applyBorder="1" applyAlignment="1">
      <alignment/>
    </xf>
    <xf numFmtId="0" fontId="5" fillId="0" borderId="0" xfId="0" applyFont="1" applyFill="1" applyAlignment="1">
      <alignment horizontal="left" vertical="top" wrapText="1"/>
    </xf>
    <xf numFmtId="40" fontId="6" fillId="0" borderId="0" xfId="0" applyNumberFormat="1" applyFont="1" applyFill="1" applyAlignment="1">
      <alignment horizontal="right" vertical="top" wrapText="1"/>
    </xf>
    <xf numFmtId="0" fontId="0" fillId="0" borderId="0" xfId="0" applyFill="1" applyAlignment="1">
      <alignment horizontal="left" vertical="top" wrapText="1"/>
    </xf>
    <xf numFmtId="40" fontId="0" fillId="0" borderId="0" xfId="0" applyNumberFormat="1" applyFill="1" applyAlignment="1">
      <alignment horizontal="right" vertical="top" wrapText="1"/>
    </xf>
    <xf numFmtId="169" fontId="3" fillId="0" borderId="0" xfId="44" applyNumberFormat="1" applyFont="1" applyFill="1" applyAlignment="1">
      <alignment/>
    </xf>
    <xf numFmtId="0" fontId="0" fillId="0" borderId="0" xfId="0" applyFill="1" applyAlignment="1">
      <alignment horizontal="left" wrapText="1"/>
    </xf>
    <xf numFmtId="40" fontId="0" fillId="0" borderId="0" xfId="0" applyNumberFormat="1" applyFill="1" applyAlignment="1">
      <alignment horizontal="right" wrapText="1"/>
    </xf>
    <xf numFmtId="170" fontId="3" fillId="0" borderId="17" xfId="42" applyNumberFormat="1" applyFont="1" applyBorder="1" applyAlignment="1">
      <alignment/>
    </xf>
    <xf numFmtId="170" fontId="0" fillId="0" borderId="10" xfId="42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44" fontId="0" fillId="0" borderId="11" xfId="44" applyFont="1" applyFill="1" applyBorder="1" applyAlignment="1">
      <alignment/>
    </xf>
    <xf numFmtId="169" fontId="0" fillId="0" borderId="11" xfId="44" applyNumberFormat="1" applyFont="1" applyFill="1" applyBorder="1" applyAlignment="1">
      <alignment/>
    </xf>
    <xf numFmtId="167" fontId="0" fillId="0" borderId="11" xfId="59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9" fontId="0" fillId="0" borderId="11" xfId="59" applyFont="1" applyFill="1" applyBorder="1" applyAlignment="1">
      <alignment/>
    </xf>
    <xf numFmtId="44" fontId="0" fillId="0" borderId="11" xfId="0" applyNumberFormat="1" applyFont="1" applyFill="1" applyBorder="1" applyAlignment="1">
      <alignment/>
    </xf>
    <xf numFmtId="167" fontId="0" fillId="0" borderId="11" xfId="59" applyNumberFormat="1" applyFont="1" applyFill="1" applyBorder="1" applyAlignment="1" quotePrefix="1">
      <alignment/>
    </xf>
    <xf numFmtId="44" fontId="0" fillId="0" borderId="11" xfId="44" applyNumberFormat="1" applyFont="1" applyFill="1" applyBorder="1" applyAlignment="1" quotePrefix="1">
      <alignment/>
    </xf>
    <xf numFmtId="44" fontId="0" fillId="0" borderId="11" xfId="44" applyFont="1" applyFill="1" applyBorder="1" applyAlignment="1" quotePrefix="1">
      <alignment/>
    </xf>
    <xf numFmtId="44" fontId="0" fillId="0" borderId="12" xfId="44" applyFont="1" applyFill="1" applyBorder="1" applyAlignment="1" quotePrefix="1">
      <alignment/>
    </xf>
    <xf numFmtId="1" fontId="0" fillId="0" borderId="11" xfId="0" applyNumberFormat="1" applyFont="1" applyFill="1" applyBorder="1" applyAlignment="1">
      <alignment/>
    </xf>
    <xf numFmtId="40" fontId="2" fillId="0" borderId="0" xfId="0" applyNumberFormat="1" applyFont="1" applyAlignment="1">
      <alignment horizontal="left" vertical="top" wrapText="1"/>
    </xf>
    <xf numFmtId="40" fontId="0" fillId="0" borderId="0" xfId="0" applyNumberFormat="1" applyAlignment="1" quotePrefix="1">
      <alignment horizontal="left" wrapText="1"/>
    </xf>
    <xf numFmtId="170" fontId="3" fillId="0" borderId="18" xfId="42" applyNumberFormat="1" applyFont="1" applyBorder="1" applyAlignment="1">
      <alignment/>
    </xf>
    <xf numFmtId="170" fontId="3" fillId="0" borderId="18" xfId="42" applyNumberFormat="1" applyFont="1" applyFill="1" applyBorder="1" applyAlignment="1">
      <alignment/>
    </xf>
    <xf numFmtId="44" fontId="0" fillId="0" borderId="11" xfId="44" applyNumberFormat="1" applyFont="1" applyFill="1" applyBorder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 horizontal="left" wrapText="1"/>
    </xf>
    <xf numFmtId="0" fontId="11" fillId="0" borderId="0" xfId="0" applyFont="1" applyAlignment="1">
      <alignment/>
    </xf>
    <xf numFmtId="1" fontId="0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44" fontId="0" fillId="0" borderId="16" xfId="44" applyNumberFormat="1" applyFont="1" applyFill="1" applyBorder="1" applyAlignment="1">
      <alignment/>
    </xf>
    <xf numFmtId="169" fontId="0" fillId="0" borderId="16" xfId="44" applyNumberFormat="1" applyFont="1" applyFill="1" applyBorder="1" applyAlignment="1">
      <alignment/>
    </xf>
    <xf numFmtId="167" fontId="0" fillId="0" borderId="16" xfId="59" applyNumberFormat="1" applyFont="1" applyFill="1" applyBorder="1" applyAlignment="1">
      <alignment/>
    </xf>
    <xf numFmtId="38" fontId="0" fillId="0" borderId="0" xfId="0" applyNumberFormat="1" applyAlignment="1">
      <alignment horizontal="left" wrapText="1"/>
    </xf>
    <xf numFmtId="38" fontId="0" fillId="0" borderId="0" xfId="0" applyNumberFormat="1" applyAlignment="1">
      <alignment horizontal="right" wrapText="1"/>
    </xf>
    <xf numFmtId="38" fontId="7" fillId="0" borderId="10" xfId="0" applyNumberFormat="1" applyFont="1" applyFill="1" applyBorder="1" applyAlignment="1">
      <alignment/>
    </xf>
    <xf numFmtId="38" fontId="7" fillId="0" borderId="15" xfId="0" applyNumberFormat="1" applyFont="1" applyFill="1" applyBorder="1" applyAlignment="1">
      <alignment/>
    </xf>
    <xf numFmtId="38" fontId="0" fillId="0" borderId="0" xfId="0" applyNumberForma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70" fontId="3" fillId="0" borderId="13" xfId="42" applyNumberFormat="1" applyFont="1" applyFill="1" applyBorder="1" applyAlignment="1">
      <alignment/>
    </xf>
    <xf numFmtId="170" fontId="3" fillId="0" borderId="13" xfId="42" applyNumberFormat="1" applyFont="1" applyBorder="1" applyAlignment="1">
      <alignment/>
    </xf>
    <xf numFmtId="6" fontId="3" fillId="0" borderId="15" xfId="0" applyNumberFormat="1" applyFont="1" applyFill="1" applyBorder="1" applyAlignment="1">
      <alignment/>
    </xf>
    <xf numFmtId="6" fontId="3" fillId="0" borderId="16" xfId="0" applyNumberFormat="1" applyFont="1" applyFill="1" applyBorder="1" applyAlignment="1">
      <alignment/>
    </xf>
    <xf numFmtId="6" fontId="3" fillId="0" borderId="16" xfId="0" applyNumberFormat="1" applyFont="1" applyFill="1" applyBorder="1" applyAlignment="1" quotePrefix="1">
      <alignment/>
    </xf>
    <xf numFmtId="170" fontId="3" fillId="0" borderId="16" xfId="42" applyNumberFormat="1" applyFont="1" applyFill="1" applyBorder="1" applyAlignment="1">
      <alignment/>
    </xf>
    <xf numFmtId="6" fontId="3" fillId="0" borderId="19" xfId="0" applyNumberFormat="1" applyFont="1" applyFill="1" applyBorder="1" applyAlignment="1" quotePrefix="1">
      <alignment/>
    </xf>
    <xf numFmtId="169" fontId="3" fillId="0" borderId="15" xfId="0" applyNumberFormat="1" applyFont="1" applyFill="1" applyBorder="1" applyAlignment="1" quotePrefix="1">
      <alignment/>
    </xf>
    <xf numFmtId="170" fontId="3" fillId="0" borderId="16" xfId="42" applyNumberFormat="1" applyFont="1" applyFill="1" applyBorder="1" applyAlignment="1" quotePrefix="1">
      <alignment/>
    </xf>
    <xf numFmtId="170" fontId="3" fillId="0" borderId="19" xfId="42" applyNumberFormat="1" applyFont="1" applyFill="1" applyBorder="1" applyAlignment="1">
      <alignment/>
    </xf>
    <xf numFmtId="170" fontId="3" fillId="0" borderId="15" xfId="42" applyNumberFormat="1" applyFont="1" applyBorder="1" applyAlignment="1">
      <alignment/>
    </xf>
    <xf numFmtId="170" fontId="3" fillId="0" borderId="16" xfId="42" applyNumberFormat="1" applyFont="1" applyBorder="1" applyAlignment="1">
      <alignment/>
    </xf>
    <xf numFmtId="170" fontId="3" fillId="0" borderId="19" xfId="42" applyNumberFormat="1" applyFont="1" applyBorder="1" applyAlignment="1">
      <alignment/>
    </xf>
    <xf numFmtId="170" fontId="3" fillId="0" borderId="15" xfId="42" applyNumberFormat="1" applyFont="1" applyFill="1" applyBorder="1" applyAlignment="1">
      <alignment/>
    </xf>
    <xf numFmtId="6" fontId="0" fillId="0" borderId="11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6" fontId="15" fillId="0" borderId="0" xfId="0" applyNumberFormat="1" applyFont="1" applyAlignment="1">
      <alignment/>
    </xf>
    <xf numFmtId="6" fontId="15" fillId="0" borderId="20" xfId="0" applyNumberFormat="1" applyFont="1" applyBorder="1" applyAlignment="1">
      <alignment/>
    </xf>
    <xf numFmtId="6" fontId="14" fillId="0" borderId="0" xfId="0" applyNumberFormat="1" applyFont="1" applyAlignment="1">
      <alignment/>
    </xf>
    <xf numFmtId="6" fontId="0" fillId="0" borderId="0" xfId="0" applyNumberFormat="1" applyAlignment="1">
      <alignment/>
    </xf>
    <xf numFmtId="40" fontId="0" fillId="0" borderId="0" xfId="0" applyNumberFormat="1" applyFill="1" applyAlignment="1">
      <alignment horizontal="left" vertical="top" wrapText="1"/>
    </xf>
    <xf numFmtId="6" fontId="0" fillId="0" borderId="0" xfId="0" applyNumberFormat="1" applyFill="1" applyBorder="1" applyAlignment="1">
      <alignment/>
    </xf>
    <xf numFmtId="170" fontId="0" fillId="0" borderId="0" xfId="42" applyNumberFormat="1" applyFont="1" applyFill="1" applyBorder="1" applyAlignment="1">
      <alignment/>
    </xf>
    <xf numFmtId="167" fontId="18" fillId="0" borderId="11" xfId="59" applyNumberFormat="1" applyFont="1" applyFill="1" applyBorder="1" applyAlignment="1">
      <alignment/>
    </xf>
    <xf numFmtId="192" fontId="0" fillId="0" borderId="11" xfId="42" applyNumberFormat="1" applyFont="1" applyFill="1" applyBorder="1" applyAlignment="1">
      <alignment/>
    </xf>
    <xf numFmtId="192" fontId="0" fillId="0" borderId="11" xfId="42" applyNumberFormat="1" applyFont="1" applyFill="1" applyBorder="1" applyAlignment="1" quotePrefix="1">
      <alignment/>
    </xf>
    <xf numFmtId="192" fontId="0" fillId="0" borderId="12" xfId="42" applyNumberFormat="1" applyFont="1" applyFill="1" applyBorder="1" applyAlignment="1">
      <alignment/>
    </xf>
    <xf numFmtId="9" fontId="18" fillId="0" borderId="11" xfId="0" applyNumberFormat="1" applyFont="1" applyFill="1" applyBorder="1" applyAlignment="1">
      <alignment/>
    </xf>
    <xf numFmtId="170" fontId="0" fillId="0" borderId="12" xfId="42" applyNumberFormat="1" applyFont="1" applyFill="1" applyBorder="1" applyAlignment="1">
      <alignment/>
    </xf>
    <xf numFmtId="167" fontId="0" fillId="0" borderId="11" xfId="44" applyNumberFormat="1" applyFont="1" applyFill="1" applyBorder="1" applyAlignment="1">
      <alignment/>
    </xf>
    <xf numFmtId="170" fontId="3" fillId="0" borderId="0" xfId="42" applyNumberFormat="1" applyFont="1" applyFill="1" applyBorder="1" applyAlignment="1">
      <alignment/>
    </xf>
    <xf numFmtId="192" fontId="0" fillId="0" borderId="0" xfId="42" applyNumberFormat="1" applyFont="1" applyFill="1" applyBorder="1" applyAlignment="1">
      <alignment/>
    </xf>
    <xf numFmtId="170" fontId="9" fillId="0" borderId="0" xfId="42" applyNumberFormat="1" applyFont="1" applyFill="1" applyBorder="1" applyAlignment="1">
      <alignment/>
    </xf>
    <xf numFmtId="169" fontId="0" fillId="0" borderId="15" xfId="0" applyNumberFormat="1" applyFill="1" applyBorder="1" applyAlignment="1" quotePrefix="1">
      <alignment/>
    </xf>
    <xf numFmtId="170" fontId="0" fillId="0" borderId="16" xfId="42" applyNumberFormat="1" applyFont="1" applyFill="1" applyBorder="1" applyAlignment="1">
      <alignment/>
    </xf>
    <xf numFmtId="6" fontId="0" fillId="0" borderId="15" xfId="0" applyNumberFormat="1" applyFill="1" applyBorder="1" applyAlignment="1">
      <alignment/>
    </xf>
    <xf numFmtId="6" fontId="0" fillId="0" borderId="16" xfId="0" applyNumberFormat="1" applyFill="1" applyBorder="1" applyAlignment="1">
      <alignment/>
    </xf>
    <xf numFmtId="6" fontId="0" fillId="0" borderId="16" xfId="0" applyNumberFormat="1" applyFill="1" applyBorder="1" applyAlignment="1" quotePrefix="1">
      <alignment/>
    </xf>
    <xf numFmtId="6" fontId="0" fillId="0" borderId="16" xfId="0" applyNumberFormat="1" applyFont="1" applyFill="1" applyBorder="1" applyAlignment="1">
      <alignment/>
    </xf>
    <xf numFmtId="6" fontId="0" fillId="0" borderId="19" xfId="0" applyNumberFormat="1" applyFill="1" applyBorder="1" applyAlignment="1" quotePrefix="1">
      <alignment/>
    </xf>
    <xf numFmtId="192" fontId="0" fillId="0" borderId="16" xfId="42" applyNumberFormat="1" applyFont="1" applyFill="1" applyBorder="1" applyAlignment="1">
      <alignment/>
    </xf>
    <xf numFmtId="192" fontId="0" fillId="0" borderId="16" xfId="42" applyNumberFormat="1" applyFont="1" applyFill="1" applyBorder="1" applyAlignment="1" quotePrefix="1">
      <alignment/>
    </xf>
    <xf numFmtId="169" fontId="12" fillId="0" borderId="0" xfId="44" applyNumberFormat="1" applyFont="1" applyFill="1" applyAlignment="1">
      <alignment horizontal="right" vertical="top" wrapText="1"/>
    </xf>
    <xf numFmtId="38" fontId="7" fillId="0" borderId="21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167" fontId="7" fillId="0" borderId="0" xfId="59" applyNumberFormat="1" applyFont="1" applyFill="1" applyBorder="1" applyAlignment="1">
      <alignment/>
    </xf>
    <xf numFmtId="9" fontId="7" fillId="0" borderId="0" xfId="59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4" fontId="8" fillId="0" borderId="0" xfId="44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38" fontId="7" fillId="0" borderId="0" xfId="0" applyNumberFormat="1" applyFont="1" applyFill="1" applyBorder="1" applyAlignment="1">
      <alignment/>
    </xf>
    <xf numFmtId="170" fontId="0" fillId="0" borderId="0" xfId="42" applyNumberFormat="1" applyFont="1" applyFill="1" applyBorder="1" applyAlignment="1">
      <alignment/>
    </xf>
    <xf numFmtId="169" fontId="0" fillId="0" borderId="0" xfId="44" applyNumberFormat="1" applyFont="1" applyFill="1" applyBorder="1" applyAlignment="1">
      <alignment/>
    </xf>
    <xf numFmtId="167" fontId="0" fillId="0" borderId="0" xfId="59" applyNumberFormat="1" applyFont="1" applyFill="1" applyBorder="1" applyAlignment="1">
      <alignment/>
    </xf>
    <xf numFmtId="44" fontId="7" fillId="0" borderId="0" xfId="44" applyFont="1" applyFill="1" applyBorder="1" applyAlignment="1">
      <alignment/>
    </xf>
    <xf numFmtId="44" fontId="0" fillId="0" borderId="0" xfId="44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9" fontId="0" fillId="0" borderId="0" xfId="59" applyFont="1" applyFill="1" applyBorder="1" applyAlignment="1">
      <alignment/>
    </xf>
    <xf numFmtId="44" fontId="0" fillId="0" borderId="0" xfId="0" applyNumberFormat="1" applyFont="1" applyFill="1" applyBorder="1" applyAlignment="1">
      <alignment/>
    </xf>
    <xf numFmtId="167" fontId="0" fillId="0" borderId="0" xfId="59" applyNumberFormat="1" applyFont="1" applyFill="1" applyBorder="1" applyAlignment="1" quotePrefix="1">
      <alignment/>
    </xf>
    <xf numFmtId="44" fontId="0" fillId="0" borderId="0" xfId="44" applyNumberFormat="1" applyFont="1" applyFill="1" applyBorder="1" applyAlignment="1" quotePrefix="1">
      <alignment/>
    </xf>
    <xf numFmtId="44" fontId="0" fillId="0" borderId="0" xfId="44" applyFont="1" applyFill="1" applyBorder="1" applyAlignment="1" quotePrefix="1">
      <alignment/>
    </xf>
    <xf numFmtId="0" fontId="0" fillId="0" borderId="0" xfId="0" applyFill="1" applyBorder="1" applyAlignment="1">
      <alignment/>
    </xf>
    <xf numFmtId="6" fontId="0" fillId="0" borderId="0" xfId="0" applyNumberFormat="1" applyFill="1" applyBorder="1" applyAlignment="1" quotePrefix="1">
      <alignment/>
    </xf>
    <xf numFmtId="6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9" fontId="0" fillId="0" borderId="0" xfId="0" applyNumberFormat="1" applyFill="1" applyBorder="1" applyAlignment="1" quotePrefix="1">
      <alignment/>
    </xf>
    <xf numFmtId="170" fontId="5" fillId="0" borderId="0" xfId="0" applyNumberFormat="1" applyFont="1" applyFill="1" applyBorder="1" applyAlignment="1">
      <alignment/>
    </xf>
    <xf numFmtId="169" fontId="10" fillId="0" borderId="0" xfId="44" applyNumberFormat="1" applyFont="1" applyFill="1" applyBorder="1" applyAlignment="1">
      <alignment/>
    </xf>
    <xf numFmtId="43" fontId="0" fillId="0" borderId="0" xfId="42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169" fontId="0" fillId="0" borderId="0" xfId="0" applyNumberFormat="1" applyFill="1" applyBorder="1" applyAlignment="1">
      <alignment/>
    </xf>
    <xf numFmtId="170" fontId="0" fillId="0" borderId="0" xfId="0" applyNumberFormat="1" applyFill="1" applyBorder="1" applyAlignment="1">
      <alignment horizontal="left" wrapText="1"/>
    </xf>
    <xf numFmtId="170" fontId="0" fillId="0" borderId="13" xfId="42" applyNumberFormat="1" applyFont="1" applyBorder="1" applyAlignment="1">
      <alignment/>
    </xf>
    <xf numFmtId="170" fontId="0" fillId="0" borderId="19" xfId="42" applyNumberFormat="1" applyFont="1" applyFill="1" applyBorder="1" applyAlignment="1">
      <alignment/>
    </xf>
    <xf numFmtId="170" fontId="0" fillId="0" borderId="19" xfId="42" applyNumberFormat="1" applyFont="1" applyBorder="1" applyAlignment="1">
      <alignment/>
    </xf>
    <xf numFmtId="192" fontId="0" fillId="0" borderId="19" xfId="42" applyNumberFormat="1" applyFont="1" applyFill="1" applyBorder="1" applyAlignment="1">
      <alignment/>
    </xf>
    <xf numFmtId="9" fontId="17" fillId="0" borderId="16" xfId="59" applyFont="1" applyFill="1" applyBorder="1" applyAlignment="1">
      <alignment/>
    </xf>
    <xf numFmtId="167" fontId="17" fillId="0" borderId="16" xfId="59" applyNumberFormat="1" applyFont="1" applyFill="1" applyBorder="1" applyAlignment="1">
      <alignment/>
    </xf>
    <xf numFmtId="9" fontId="16" fillId="0" borderId="16" xfId="59" applyFont="1" applyFill="1" applyBorder="1" applyAlignment="1">
      <alignment/>
    </xf>
    <xf numFmtId="44" fontId="16" fillId="0" borderId="16" xfId="44" applyFont="1" applyFill="1" applyBorder="1" applyAlignment="1">
      <alignment/>
    </xf>
    <xf numFmtId="44" fontId="16" fillId="0" borderId="16" xfId="44" applyNumberFormat="1" applyFont="1" applyFill="1" applyBorder="1" applyAlignment="1">
      <alignment/>
    </xf>
    <xf numFmtId="169" fontId="16" fillId="0" borderId="16" xfId="44" applyNumberFormat="1" applyFont="1" applyFill="1" applyBorder="1" applyAlignment="1">
      <alignment/>
    </xf>
    <xf numFmtId="167" fontId="16" fillId="0" borderId="16" xfId="59" applyNumberFormat="1" applyFont="1" applyFill="1" applyBorder="1" applyAlignment="1">
      <alignment/>
    </xf>
    <xf numFmtId="2" fontId="16" fillId="0" borderId="16" xfId="0" applyNumberFormat="1" applyFont="1" applyFill="1" applyBorder="1" applyAlignment="1">
      <alignment/>
    </xf>
    <xf numFmtId="44" fontId="16" fillId="0" borderId="16" xfId="0" applyNumberFormat="1" applyFont="1" applyFill="1" applyBorder="1" applyAlignment="1">
      <alignment/>
    </xf>
    <xf numFmtId="167" fontId="16" fillId="0" borderId="16" xfId="59" applyNumberFormat="1" applyFont="1" applyFill="1" applyBorder="1" applyAlignment="1" quotePrefix="1">
      <alignment/>
    </xf>
    <xf numFmtId="44" fontId="16" fillId="0" borderId="16" xfId="44" applyFont="1" applyFill="1" applyBorder="1" applyAlignment="1" quotePrefix="1">
      <alignment/>
    </xf>
    <xf numFmtId="44" fontId="16" fillId="0" borderId="19" xfId="44" applyFont="1" applyFill="1" applyBorder="1" applyAlignment="1" quotePrefix="1">
      <alignment/>
    </xf>
    <xf numFmtId="9" fontId="18" fillId="0" borderId="16" xfId="0" applyNumberFormat="1" applyFont="1" applyFill="1" applyBorder="1" applyAlignment="1">
      <alignment/>
    </xf>
    <xf numFmtId="167" fontId="18" fillId="0" borderId="16" xfId="59" applyNumberFormat="1" applyFont="1" applyFill="1" applyBorder="1" applyAlignment="1">
      <alignment/>
    </xf>
    <xf numFmtId="9" fontId="0" fillId="0" borderId="16" xfId="59" applyFont="1" applyFill="1" applyBorder="1" applyAlignment="1">
      <alignment/>
    </xf>
    <xf numFmtId="44" fontId="0" fillId="0" borderId="16" xfId="44" applyFont="1" applyFill="1" applyBorder="1" applyAlignment="1">
      <alignment/>
    </xf>
    <xf numFmtId="167" fontId="0" fillId="0" borderId="16" xfId="44" applyNumberFormat="1" applyFont="1" applyFill="1" applyBorder="1" applyAlignment="1">
      <alignment/>
    </xf>
    <xf numFmtId="44" fontId="0" fillId="0" borderId="16" xfId="0" applyNumberFormat="1" applyFont="1" applyFill="1" applyBorder="1" applyAlignment="1">
      <alignment/>
    </xf>
    <xf numFmtId="167" fontId="0" fillId="0" borderId="16" xfId="59" applyNumberFormat="1" applyFont="1" applyFill="1" applyBorder="1" applyAlignment="1" quotePrefix="1">
      <alignment/>
    </xf>
    <xf numFmtId="44" fontId="0" fillId="0" borderId="16" xfId="44" applyNumberFormat="1" applyFont="1" applyFill="1" applyBorder="1" applyAlignment="1" quotePrefix="1">
      <alignment/>
    </xf>
    <xf numFmtId="44" fontId="0" fillId="0" borderId="16" xfId="44" applyFont="1" applyFill="1" applyBorder="1" applyAlignment="1" quotePrefix="1">
      <alignment/>
    </xf>
    <xf numFmtId="44" fontId="0" fillId="0" borderId="19" xfId="44" applyFont="1" applyFill="1" applyBorder="1" applyAlignment="1" quotePrefix="1">
      <alignment/>
    </xf>
    <xf numFmtId="0" fontId="0" fillId="0" borderId="22" xfId="0" applyFont="1" applyFill="1" applyBorder="1" applyAlignment="1">
      <alignment/>
    </xf>
    <xf numFmtId="9" fontId="18" fillId="0" borderId="22" xfId="0" applyNumberFormat="1" applyFont="1" applyFill="1" applyBorder="1" applyAlignment="1">
      <alignment/>
    </xf>
    <xf numFmtId="167" fontId="18" fillId="0" borderId="22" xfId="59" applyNumberFormat="1" applyFont="1" applyFill="1" applyBorder="1" applyAlignment="1">
      <alignment/>
    </xf>
    <xf numFmtId="1" fontId="0" fillId="0" borderId="22" xfId="0" applyNumberFormat="1" applyFont="1" applyFill="1" applyBorder="1" applyAlignment="1">
      <alignment/>
    </xf>
    <xf numFmtId="9" fontId="0" fillId="0" borderId="22" xfId="59" applyFont="1" applyFill="1" applyBorder="1" applyAlignment="1">
      <alignment/>
    </xf>
    <xf numFmtId="44" fontId="0" fillId="0" borderId="22" xfId="44" applyNumberFormat="1" applyFont="1" applyFill="1" applyBorder="1" applyAlignment="1">
      <alignment/>
    </xf>
    <xf numFmtId="169" fontId="0" fillId="0" borderId="22" xfId="44" applyNumberFormat="1" applyFont="1" applyFill="1" applyBorder="1" applyAlignment="1">
      <alignment/>
    </xf>
    <xf numFmtId="167" fontId="0" fillId="0" borderId="22" xfId="59" applyNumberFormat="1" applyFont="1" applyFill="1" applyBorder="1" applyAlignment="1">
      <alignment/>
    </xf>
    <xf numFmtId="44" fontId="0" fillId="0" borderId="22" xfId="44" applyFont="1" applyFill="1" applyBorder="1" applyAlignment="1">
      <alignment/>
    </xf>
    <xf numFmtId="167" fontId="0" fillId="0" borderId="22" xfId="44" applyNumberFormat="1" applyFont="1" applyFill="1" applyBorder="1" applyAlignment="1">
      <alignment/>
    </xf>
    <xf numFmtId="2" fontId="0" fillId="0" borderId="22" xfId="0" applyNumberFormat="1" applyFont="1" applyFill="1" applyBorder="1" applyAlignment="1">
      <alignment/>
    </xf>
    <xf numFmtId="44" fontId="0" fillId="0" borderId="22" xfId="0" applyNumberFormat="1" applyFont="1" applyFill="1" applyBorder="1" applyAlignment="1">
      <alignment/>
    </xf>
    <xf numFmtId="167" fontId="0" fillId="0" borderId="22" xfId="59" applyNumberFormat="1" applyFont="1" applyFill="1" applyBorder="1" applyAlignment="1" quotePrefix="1">
      <alignment/>
    </xf>
    <xf numFmtId="44" fontId="0" fillId="0" borderId="22" xfId="44" applyNumberFormat="1" applyFont="1" applyFill="1" applyBorder="1" applyAlignment="1" quotePrefix="1">
      <alignment/>
    </xf>
    <xf numFmtId="44" fontId="0" fillId="0" borderId="22" xfId="44" applyFont="1" applyFill="1" applyBorder="1" applyAlignment="1" quotePrefix="1">
      <alignment/>
    </xf>
    <xf numFmtId="44" fontId="0" fillId="0" borderId="23" xfId="44" applyFont="1" applyFill="1" applyBorder="1" applyAlignment="1" quotePrefix="1">
      <alignment/>
    </xf>
    <xf numFmtId="40" fontId="3" fillId="0" borderId="0" xfId="0" applyNumberFormat="1" applyFont="1" applyBorder="1" applyAlignment="1">
      <alignment horizontal="left" wrapText="1"/>
    </xf>
    <xf numFmtId="38" fontId="0" fillId="0" borderId="0" xfId="0" applyNumberFormat="1" applyAlignment="1">
      <alignment horizontal="left" vertical="top" wrapText="1"/>
    </xf>
    <xf numFmtId="38" fontId="0" fillId="0" borderId="0" xfId="0" applyNumberFormat="1" applyAlignment="1">
      <alignment horizontal="right" vertical="top" wrapText="1"/>
    </xf>
    <xf numFmtId="38" fontId="0" fillId="0" borderId="0" xfId="44" applyNumberFormat="1" applyFont="1" applyFill="1" applyBorder="1" applyAlignment="1">
      <alignment/>
    </xf>
    <xf numFmtId="38" fontId="0" fillId="0" borderId="0" xfId="0" applyNumberFormat="1" applyFill="1" applyAlignment="1">
      <alignment horizontal="left" vertical="top" wrapText="1"/>
    </xf>
    <xf numFmtId="38" fontId="0" fillId="0" borderId="0" xfId="0" applyNumberFormat="1" applyFill="1" applyAlignment="1">
      <alignment horizontal="right" vertical="top" wrapText="1"/>
    </xf>
    <xf numFmtId="38" fontId="0" fillId="0" borderId="0" xfId="42" applyNumberFormat="1" applyFont="1" applyFill="1" applyBorder="1" applyAlignment="1">
      <alignment/>
    </xf>
    <xf numFmtId="38" fontId="0" fillId="0" borderId="0" xfId="0" applyNumberFormat="1" applyFill="1" applyAlignment="1">
      <alignment/>
    </xf>
    <xf numFmtId="44" fontId="8" fillId="0" borderId="15" xfId="44" applyFont="1" applyFill="1" applyBorder="1" applyAlignment="1">
      <alignment/>
    </xf>
    <xf numFmtId="167" fontId="17" fillId="0" borderId="15" xfId="59" applyNumberFormat="1" applyFont="1" applyFill="1" applyBorder="1" applyAlignment="1">
      <alignment/>
    </xf>
    <xf numFmtId="167" fontId="18" fillId="0" borderId="15" xfId="59" applyNumberFormat="1" applyFont="1" applyFill="1" applyBorder="1" applyAlignment="1">
      <alignment/>
    </xf>
    <xf numFmtId="167" fontId="18" fillId="0" borderId="10" xfId="59" applyNumberFormat="1" applyFont="1" applyFill="1" applyBorder="1" applyAlignment="1">
      <alignment/>
    </xf>
    <xf numFmtId="167" fontId="18" fillId="0" borderId="21" xfId="59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17" fillId="0" borderId="19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38" fontId="3" fillId="0" borderId="13" xfId="0" applyNumberFormat="1" applyFont="1" applyBorder="1" applyAlignment="1">
      <alignment/>
    </xf>
    <xf numFmtId="2" fontId="7" fillId="0" borderId="19" xfId="0" applyNumberFormat="1" applyFont="1" applyFill="1" applyBorder="1" applyAlignment="1">
      <alignment/>
    </xf>
    <xf numFmtId="2" fontId="7" fillId="0" borderId="12" xfId="0" applyNumberFormat="1" applyFont="1" applyFill="1" applyBorder="1" applyAlignment="1">
      <alignment/>
    </xf>
    <xf numFmtId="2" fontId="7" fillId="0" borderId="23" xfId="0" applyNumberFormat="1" applyFont="1" applyFill="1" applyBorder="1" applyAlignment="1">
      <alignment/>
    </xf>
    <xf numFmtId="170" fontId="0" fillId="0" borderId="23" xfId="42" applyNumberFormat="1" applyFont="1" applyFill="1" applyBorder="1" applyAlignment="1">
      <alignment/>
    </xf>
    <xf numFmtId="40" fontId="0" fillId="0" borderId="0" xfId="0" applyNumberFormat="1" applyBorder="1" applyAlignment="1">
      <alignment horizontal="left" wrapText="1"/>
    </xf>
    <xf numFmtId="0" fontId="0" fillId="0" borderId="0" xfId="0" applyBorder="1" applyAlignment="1">
      <alignment/>
    </xf>
    <xf numFmtId="40" fontId="0" fillId="0" borderId="0" xfId="0" applyNumberFormat="1" applyBorder="1" applyAlignment="1">
      <alignment horizontal="left" vertical="top" wrapText="1"/>
    </xf>
    <xf numFmtId="40" fontId="0" fillId="0" borderId="0" xfId="0" applyNumberFormat="1" applyBorder="1" applyAlignment="1">
      <alignment horizontal="right" vertical="top" wrapText="1"/>
    </xf>
    <xf numFmtId="40" fontId="0" fillId="0" borderId="0" xfId="0" applyNumberFormat="1" applyBorder="1" applyAlignment="1">
      <alignment horizontal="right" wrapText="1"/>
    </xf>
    <xf numFmtId="43" fontId="5" fillId="0" borderId="21" xfId="42" applyFont="1" applyFill="1" applyBorder="1" applyAlignment="1">
      <alignment/>
    </xf>
    <xf numFmtId="44" fontId="3" fillId="0" borderId="21" xfId="44" applyFont="1" applyFill="1" applyBorder="1" applyAlignment="1">
      <alignment/>
    </xf>
    <xf numFmtId="44" fontId="16" fillId="0" borderId="0" xfId="44" applyFont="1" applyFill="1" applyBorder="1" applyAlignment="1" quotePrefix="1">
      <alignment/>
    </xf>
    <xf numFmtId="9" fontId="17" fillId="0" borderId="19" xfId="59" applyFont="1" applyFill="1" applyBorder="1" applyAlignment="1">
      <alignment/>
    </xf>
    <xf numFmtId="9" fontId="18" fillId="0" borderId="19" xfId="59" applyFont="1" applyFill="1" applyBorder="1" applyAlignment="1">
      <alignment/>
    </xf>
    <xf numFmtId="9" fontId="18" fillId="0" borderId="23" xfId="59" applyFont="1" applyFill="1" applyBorder="1" applyAlignment="1">
      <alignment/>
    </xf>
    <xf numFmtId="9" fontId="19" fillId="0" borderId="0" xfId="59" applyFont="1" applyFill="1" applyBorder="1" applyAlignment="1">
      <alignment/>
    </xf>
    <xf numFmtId="0" fontId="3" fillId="0" borderId="0" xfId="0" applyFont="1" applyAlignment="1">
      <alignment horizontal="left" wrapText="1"/>
    </xf>
    <xf numFmtId="44" fontId="8" fillId="0" borderId="16" xfId="44" applyFont="1" applyFill="1" applyBorder="1" applyAlignment="1" quotePrefix="1">
      <alignment/>
    </xf>
    <xf numFmtId="44" fontId="3" fillId="0" borderId="16" xfId="44" applyFont="1" applyFill="1" applyBorder="1" applyAlignment="1" quotePrefix="1">
      <alignment/>
    </xf>
    <xf numFmtId="44" fontId="3" fillId="0" borderId="11" xfId="44" applyFont="1" applyFill="1" applyBorder="1" applyAlignment="1" quotePrefix="1">
      <alignment/>
    </xf>
    <xf numFmtId="44" fontId="3" fillId="0" borderId="22" xfId="44" applyFont="1" applyFill="1" applyBorder="1" applyAlignment="1" quotePrefix="1">
      <alignment/>
    </xf>
    <xf numFmtId="169" fontId="16" fillId="0" borderId="15" xfId="44" applyNumberFormat="1" applyFont="1" applyFill="1" applyBorder="1" applyAlignment="1">
      <alignment/>
    </xf>
    <xf numFmtId="169" fontId="0" fillId="0" borderId="15" xfId="44" applyNumberFormat="1" applyFont="1" applyFill="1" applyBorder="1" applyAlignment="1">
      <alignment/>
    </xf>
    <xf numFmtId="169" fontId="0" fillId="0" borderId="10" xfId="44" applyNumberFormat="1" applyFont="1" applyFill="1" applyBorder="1" applyAlignment="1">
      <alignment/>
    </xf>
    <xf numFmtId="169" fontId="0" fillId="0" borderId="21" xfId="44" applyNumberFormat="1" applyFont="1" applyFill="1" applyBorder="1" applyAlignment="1">
      <alignment/>
    </xf>
    <xf numFmtId="44" fontId="3" fillId="0" borderId="15" xfId="44" applyFont="1" applyFill="1" applyBorder="1" applyAlignment="1">
      <alignment/>
    </xf>
    <xf numFmtId="44" fontId="3" fillId="0" borderId="16" xfId="44" applyNumberFormat="1" applyFont="1" applyFill="1" applyBorder="1" applyAlignment="1">
      <alignment/>
    </xf>
    <xf numFmtId="44" fontId="0" fillId="0" borderId="19" xfId="44" applyNumberFormat="1" applyFont="1" applyFill="1" applyBorder="1" applyAlignment="1">
      <alignment/>
    </xf>
    <xf numFmtId="44" fontId="3" fillId="0" borderId="10" xfId="44" applyFont="1" applyFill="1" applyBorder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" fontId="5" fillId="0" borderId="13" xfId="0" applyNumberFormat="1" applyFont="1" applyFill="1" applyBorder="1" applyAlignment="1">
      <alignment/>
    </xf>
    <xf numFmtId="1" fontId="7" fillId="0" borderId="24" xfId="0" applyNumberFormat="1" applyFont="1" applyFill="1" applyBorder="1" applyAlignment="1">
      <alignment/>
    </xf>
    <xf numFmtId="44" fontId="7" fillId="0" borderId="13" xfId="44" applyFont="1" applyFill="1" applyBorder="1" applyAlignment="1">
      <alignment/>
    </xf>
    <xf numFmtId="44" fontId="7" fillId="0" borderId="18" xfId="44" applyFont="1" applyFill="1" applyBorder="1" applyAlignment="1">
      <alignment/>
    </xf>
    <xf numFmtId="44" fontId="7" fillId="0" borderId="24" xfId="44" applyFont="1" applyFill="1" applyBorder="1" applyAlignment="1">
      <alignment/>
    </xf>
    <xf numFmtId="44" fontId="5" fillId="0" borderId="24" xfId="44" applyFont="1" applyFill="1" applyBorder="1" applyAlignment="1">
      <alignment/>
    </xf>
    <xf numFmtId="1" fontId="7" fillId="0" borderId="13" xfId="0" applyNumberFormat="1" applyFont="1" applyFill="1" applyBorder="1" applyAlignment="1">
      <alignment/>
    </xf>
    <xf numFmtId="170" fontId="7" fillId="0" borderId="19" xfId="42" applyNumberFormat="1" applyFont="1" applyFill="1" applyBorder="1" applyAlignment="1">
      <alignment/>
    </xf>
    <xf numFmtId="170" fontId="18" fillId="0" borderId="19" xfId="0" applyNumberFormat="1" applyFont="1" applyFill="1" applyBorder="1" applyAlignment="1">
      <alignment/>
    </xf>
    <xf numFmtId="170" fontId="18" fillId="0" borderId="12" xfId="0" applyNumberFormat="1" applyFont="1" applyFill="1" applyBorder="1" applyAlignment="1">
      <alignment/>
    </xf>
    <xf numFmtId="170" fontId="18" fillId="0" borderId="23" xfId="0" applyNumberFormat="1" applyFont="1" applyFill="1" applyBorder="1" applyAlignment="1">
      <alignment/>
    </xf>
    <xf numFmtId="0" fontId="5" fillId="0" borderId="23" xfId="0" applyFont="1" applyFill="1" applyBorder="1" applyAlignment="1">
      <alignment/>
    </xf>
    <xf numFmtId="44" fontId="8" fillId="0" borderId="19" xfId="44" applyFont="1" applyFill="1" applyBorder="1" applyAlignment="1" quotePrefix="1">
      <alignment/>
    </xf>
    <xf numFmtId="44" fontId="3" fillId="0" borderId="19" xfId="44" applyFont="1" applyFill="1" applyBorder="1" applyAlignment="1" quotePrefix="1">
      <alignment/>
    </xf>
    <xf numFmtId="44" fontId="3" fillId="0" borderId="12" xfId="44" applyFont="1" applyFill="1" applyBorder="1" applyAlignment="1" quotePrefix="1">
      <alignment/>
    </xf>
    <xf numFmtId="44" fontId="3" fillId="0" borderId="23" xfId="44" applyFont="1" applyFill="1" applyBorder="1" applyAlignment="1" quotePrefix="1">
      <alignment/>
    </xf>
    <xf numFmtId="44" fontId="3" fillId="0" borderId="19" xfId="44" applyNumberFormat="1" applyFont="1" applyFill="1" applyBorder="1" applyAlignment="1">
      <alignment/>
    </xf>
    <xf numFmtId="170" fontId="22" fillId="0" borderId="13" xfId="0" applyNumberFormat="1" applyFont="1" applyFill="1" applyBorder="1" applyAlignment="1">
      <alignment/>
    </xf>
    <xf numFmtId="170" fontId="22" fillId="0" borderId="18" xfId="0" applyNumberFormat="1" applyFont="1" applyFill="1" applyBorder="1" applyAlignment="1">
      <alignment/>
    </xf>
    <xf numFmtId="169" fontId="22" fillId="0" borderId="18" xfId="44" applyNumberFormat="1" applyFont="1" applyFill="1" applyBorder="1" applyAlignment="1">
      <alignment/>
    </xf>
    <xf numFmtId="170" fontId="3" fillId="0" borderId="0" xfId="42" applyNumberFormat="1" applyFont="1" applyFill="1" applyBorder="1" applyAlignment="1">
      <alignment wrapText="1"/>
    </xf>
    <xf numFmtId="169" fontId="7" fillId="0" borderId="0" xfId="44" applyNumberFormat="1" applyFont="1" applyFill="1" applyBorder="1" applyAlignment="1">
      <alignment/>
    </xf>
    <xf numFmtId="44" fontId="16" fillId="0" borderId="0" xfId="44" applyFont="1" applyFill="1" applyBorder="1" applyAlignment="1">
      <alignment/>
    </xf>
    <xf numFmtId="38" fontId="16" fillId="0" borderId="0" xfId="42" applyNumberFormat="1" applyFont="1" applyFill="1" applyBorder="1" applyAlignment="1">
      <alignment/>
    </xf>
    <xf numFmtId="44" fontId="16" fillId="0" borderId="0" xfId="0" applyNumberFormat="1" applyFont="1" applyFill="1" applyBorder="1" applyAlignment="1">
      <alignment/>
    </xf>
    <xf numFmtId="167" fontId="16" fillId="0" borderId="0" xfId="59" applyNumberFormat="1" applyFont="1" applyFill="1" applyBorder="1" applyAlignment="1" quotePrefix="1">
      <alignment/>
    </xf>
    <xf numFmtId="44" fontId="16" fillId="0" borderId="0" xfId="44" applyNumberFormat="1" applyFont="1" applyFill="1" applyBorder="1" applyAlignment="1" quotePrefix="1">
      <alignment/>
    </xf>
    <xf numFmtId="170" fontId="8" fillId="0" borderId="0" xfId="42" applyNumberFormat="1" applyFont="1" applyFill="1" applyBorder="1" applyAlignment="1">
      <alignment/>
    </xf>
    <xf numFmtId="170" fontId="7" fillId="0" borderId="0" xfId="42" applyNumberFormat="1" applyFont="1" applyFill="1" applyBorder="1" applyAlignment="1">
      <alignment/>
    </xf>
    <xf numFmtId="170" fontId="8" fillId="0" borderId="0" xfId="42" applyNumberFormat="1" applyFont="1" applyFill="1" applyBorder="1" applyAlignment="1">
      <alignment/>
    </xf>
    <xf numFmtId="170" fontId="0" fillId="0" borderId="22" xfId="42" applyNumberFormat="1" applyFont="1" applyBorder="1" applyAlignment="1">
      <alignment/>
    </xf>
    <xf numFmtId="44" fontId="8" fillId="0" borderId="0" xfId="44" applyFont="1" applyFill="1" applyBorder="1" applyAlignment="1" quotePrefix="1">
      <alignment/>
    </xf>
    <xf numFmtId="0" fontId="15" fillId="0" borderId="0" xfId="0" applyFont="1" applyAlignment="1">
      <alignment horizontal="center"/>
    </xf>
    <xf numFmtId="173" fontId="7" fillId="0" borderId="21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67" fontId="18" fillId="0" borderId="0" xfId="59" applyNumberFormat="1" applyFont="1" applyFill="1" applyBorder="1" applyAlignment="1">
      <alignment/>
    </xf>
    <xf numFmtId="44" fontId="0" fillId="0" borderId="0" xfId="44" applyNumberFormat="1" applyFont="1" applyFill="1" applyBorder="1" applyAlignment="1">
      <alignment/>
    </xf>
    <xf numFmtId="44" fontId="5" fillId="0" borderId="0" xfId="44" applyFont="1" applyFill="1" applyBorder="1" applyAlignment="1">
      <alignment/>
    </xf>
    <xf numFmtId="9" fontId="18" fillId="0" borderId="0" xfId="59" applyFont="1" applyFill="1" applyBorder="1" applyAlignment="1">
      <alignment/>
    </xf>
    <xf numFmtId="43" fontId="5" fillId="0" borderId="0" xfId="42" applyFont="1" applyFill="1" applyBorder="1" applyAlignment="1">
      <alignment/>
    </xf>
    <xf numFmtId="0" fontId="5" fillId="0" borderId="0" xfId="0" applyFont="1" applyFill="1" applyBorder="1" applyAlignment="1">
      <alignment/>
    </xf>
    <xf numFmtId="44" fontId="3" fillId="0" borderId="0" xfId="44" applyFont="1" applyFill="1" applyBorder="1" applyAlignment="1">
      <alignment/>
    </xf>
    <xf numFmtId="44" fontId="3" fillId="0" borderId="0" xfId="44" applyNumberFormat="1" applyFont="1" applyFill="1" applyBorder="1" applyAlignment="1">
      <alignment/>
    </xf>
    <xf numFmtId="6" fontId="3" fillId="0" borderId="0" xfId="0" applyNumberFormat="1" applyFont="1" applyFill="1" applyBorder="1" applyAlignment="1" quotePrefix="1">
      <alignment/>
    </xf>
    <xf numFmtId="169" fontId="3" fillId="0" borderId="0" xfId="0" applyNumberFormat="1" applyFont="1" applyFill="1" applyBorder="1" applyAlignment="1" quotePrefix="1">
      <alignment/>
    </xf>
    <xf numFmtId="170" fontId="3" fillId="0" borderId="0" xfId="42" applyNumberFormat="1" applyFont="1" applyFill="1" applyBorder="1" applyAlignment="1" quotePrefix="1">
      <alignment/>
    </xf>
    <xf numFmtId="170" fontId="0" fillId="0" borderId="0" xfId="42" applyNumberFormat="1" applyFont="1" applyBorder="1" applyAlignment="1">
      <alignment/>
    </xf>
    <xf numFmtId="170" fontId="22" fillId="0" borderId="0" xfId="0" applyNumberFormat="1" applyFont="1" applyFill="1" applyBorder="1" applyAlignment="1">
      <alignment/>
    </xf>
    <xf numFmtId="169" fontId="22" fillId="0" borderId="0" xfId="44" applyNumberFormat="1" applyFont="1" applyFill="1" applyBorder="1" applyAlignment="1">
      <alignment/>
    </xf>
    <xf numFmtId="38" fontId="10" fillId="0" borderId="13" xfId="0" applyNumberFormat="1" applyFont="1" applyBorder="1" applyAlignment="1">
      <alignment/>
    </xf>
    <xf numFmtId="0" fontId="23" fillId="0" borderId="0" xfId="0" applyFont="1" applyAlignment="1">
      <alignment horizontal="center"/>
    </xf>
    <xf numFmtId="38" fontId="23" fillId="0" borderId="0" xfId="0" applyNumberFormat="1" applyFont="1" applyAlignment="1">
      <alignment horizontal="left" wrapText="1"/>
    </xf>
    <xf numFmtId="40" fontId="23" fillId="0" borderId="0" xfId="0" applyNumberFormat="1" applyFont="1" applyAlignment="1">
      <alignment horizontal="left" wrapText="1"/>
    </xf>
    <xf numFmtId="0" fontId="23" fillId="0" borderId="0" xfId="0" applyFont="1" applyAlignment="1">
      <alignment/>
    </xf>
    <xf numFmtId="40" fontId="10" fillId="0" borderId="13" xfId="0" applyNumberFormat="1" applyFont="1" applyBorder="1" applyAlignment="1">
      <alignment horizontal="left" wrapText="1"/>
    </xf>
    <xf numFmtId="40" fontId="23" fillId="0" borderId="0" xfId="0" applyNumberFormat="1" applyFont="1" applyAlignment="1">
      <alignment horizontal="left" vertical="top" wrapText="1"/>
    </xf>
    <xf numFmtId="0" fontId="10" fillId="0" borderId="13" xfId="0" applyFont="1" applyBorder="1" applyAlignment="1">
      <alignment horizontal="left" wrapText="1"/>
    </xf>
    <xf numFmtId="0" fontId="23" fillId="0" borderId="0" xfId="0" applyFont="1" applyAlignment="1">
      <alignment horizontal="left" vertical="top" wrapText="1"/>
    </xf>
    <xf numFmtId="164" fontId="23" fillId="0" borderId="0" xfId="42" applyNumberFormat="1" applyFont="1" applyAlignment="1">
      <alignment/>
    </xf>
    <xf numFmtId="2" fontId="23" fillId="0" borderId="0" xfId="0" applyNumberFormat="1" applyFont="1" applyAlignment="1">
      <alignment/>
    </xf>
    <xf numFmtId="0" fontId="23" fillId="0" borderId="0" xfId="0" applyFont="1" applyAlignment="1">
      <alignment/>
    </xf>
    <xf numFmtId="1" fontId="23" fillId="0" borderId="0" xfId="0" applyNumberFormat="1" applyFont="1" applyAlignment="1">
      <alignment/>
    </xf>
    <xf numFmtId="44" fontId="23" fillId="0" borderId="0" xfId="0" applyNumberFormat="1" applyFont="1" applyAlignment="1">
      <alignment/>
    </xf>
    <xf numFmtId="43" fontId="23" fillId="0" borderId="0" xfId="0" applyNumberFormat="1" applyFont="1" applyAlignment="1">
      <alignment/>
    </xf>
    <xf numFmtId="0" fontId="13" fillId="0" borderId="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5" b="0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'Monthly Detail'!$A$157</c:f>
              <c:strCache>
                <c:ptCount val="1"/>
                <c:pt idx="0">
                  <c:v>Total Modified Cash Flow for PRI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'Monthly Detail'!$D$3:$R$3</c:f>
              <c:numCache/>
            </c:numRef>
          </c:cat>
          <c:val>
            <c:numRef>
              <c:f>'Monthly Detail'!$D$157:$R$157</c:f>
              <c:numCache/>
            </c:numRef>
          </c:val>
        </c:ser>
        <c:axId val="37355599"/>
        <c:axId val="656072"/>
      </c:barChart>
      <c:catAx>
        <c:axId val="37355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56072"/>
        <c:crosses val="autoZero"/>
        <c:auto val="1"/>
        <c:lblOffset val="100"/>
        <c:tickLblSkip val="4"/>
        <c:noMultiLvlLbl val="0"/>
      </c:catAx>
      <c:valAx>
        <c:axId val="6560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555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5" b="0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v>'Monthly Detail'!#REF!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'Monthly Detail'!$D$3:$R$3</c:f>
              <c:numCache/>
            </c:numRef>
          </c:cat>
          <c:val>
            <c:numRef>
              <c:f>'Monthly Detail'!#REF!</c:f>
              <c:numCache>
                <c:ptCount val="1"/>
                <c:pt idx="0">
                  <c:v>1</c:v>
                </c:pt>
              </c:numCache>
            </c:numRef>
          </c:val>
        </c:ser>
        <c:axId val="5904649"/>
        <c:axId val="53141842"/>
      </c:barChart>
      <c:catAx>
        <c:axId val="5904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3141842"/>
        <c:crosses val="autoZero"/>
        <c:auto val="1"/>
        <c:lblOffset val="100"/>
        <c:tickLblSkip val="1"/>
        <c:noMultiLvlLbl val="0"/>
      </c:catAx>
      <c:valAx>
        <c:axId val="531418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46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5" b="0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v>'Monthly Detail'!#REF!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'Monthly Detail'!$D$3:$R$3</c:f>
              <c:numCache/>
            </c:numRef>
          </c:cat>
          <c:val>
            <c:numRef>
              <c:f>'Monthly Detail'!#REF!</c:f>
              <c:numCache>
                <c:ptCount val="1"/>
                <c:pt idx="0">
                  <c:v>1</c:v>
                </c:pt>
              </c:numCache>
            </c:numRef>
          </c:val>
        </c:ser>
        <c:axId val="8514531"/>
        <c:axId val="9521916"/>
      </c:barChart>
      <c:catAx>
        <c:axId val="8514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9521916"/>
        <c:crosses val="autoZero"/>
        <c:auto val="1"/>
        <c:lblOffset val="100"/>
        <c:tickLblSkip val="1"/>
        <c:noMultiLvlLbl val="0"/>
      </c:catAx>
      <c:valAx>
        <c:axId val="95219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145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5" b="0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'Monthly Detail'!$A$36</c:f>
              <c:strCache>
                <c:ptCount val="1"/>
                <c:pt idx="0">
                  <c:v>Head Count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'Monthly Detail'!$D$3:$R$3</c:f>
              <c:numCache/>
            </c:numRef>
          </c:cat>
          <c:val>
            <c:numRef>
              <c:f>'Monthly Detail'!$D$36:$R$36</c:f>
              <c:numCache/>
            </c:numRef>
          </c:val>
        </c:ser>
        <c:axId val="18588381"/>
        <c:axId val="33077702"/>
      </c:barChart>
      <c:catAx>
        <c:axId val="18588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3077702"/>
        <c:crosses val="autoZero"/>
        <c:auto val="1"/>
        <c:lblOffset val="100"/>
        <c:tickLblSkip val="4"/>
        <c:noMultiLvlLbl val="0"/>
      </c:catAx>
      <c:valAx>
        <c:axId val="330777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883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5" b="0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'Monthly Detail'!$A$49</c:f>
              <c:strCache>
                <c:ptCount val="1"/>
                <c:pt idx="0">
                  <c:v>Average fuel cost per gallon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'Monthly Detail'!$D$3:$R$3</c:f>
              <c:numCache/>
            </c:numRef>
          </c:cat>
          <c:val>
            <c:numRef>
              <c:f>'Monthly Detail'!$D$49:$R$49</c:f>
              <c:numCache/>
            </c:numRef>
          </c:val>
        </c:ser>
        <c:axId val="29263863"/>
        <c:axId val="62048176"/>
      </c:barChart>
      <c:catAx>
        <c:axId val="29263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2048176"/>
        <c:crosses val="autoZero"/>
        <c:auto val="1"/>
        <c:lblOffset val="100"/>
        <c:tickLblSkip val="4"/>
        <c:noMultiLvlLbl val="0"/>
      </c:catAx>
      <c:valAx>
        <c:axId val="620481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638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0</xdr:row>
      <xdr:rowOff>0</xdr:rowOff>
    </xdr:from>
    <xdr:to>
      <xdr:col>18</xdr:col>
      <xdr:colOff>0</xdr:colOff>
      <xdr:row>1</xdr:row>
      <xdr:rowOff>38100</xdr:rowOff>
    </xdr:to>
    <xdr:sp macro="[0]!HideUnusedRevenueDriver">
      <xdr:nvSpPr>
        <xdr:cNvPr id="1" name="Rectangle 16"/>
        <xdr:cNvSpPr>
          <a:spLocks/>
        </xdr:cNvSpPr>
      </xdr:nvSpPr>
      <xdr:spPr>
        <a:xfrm>
          <a:off x="10563225" y="0"/>
          <a:ext cx="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Hide Secondary Drivers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1</xdr:row>
      <xdr:rowOff>38100</xdr:rowOff>
    </xdr:to>
    <xdr:sp macro="[0]!UnhideDrivers">
      <xdr:nvSpPr>
        <xdr:cNvPr id="2" name="Rectangle 17"/>
        <xdr:cNvSpPr>
          <a:spLocks/>
        </xdr:cNvSpPr>
      </xdr:nvSpPr>
      <xdr:spPr>
        <a:xfrm>
          <a:off x="10563225" y="0"/>
          <a:ext cx="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Unhide All Drivers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1</xdr:row>
      <xdr:rowOff>38100</xdr:rowOff>
    </xdr:to>
    <xdr:sp macro="[0]!HideUnusedRevenueDriver">
      <xdr:nvSpPr>
        <xdr:cNvPr id="3" name="Rectangle 19"/>
        <xdr:cNvSpPr>
          <a:spLocks/>
        </xdr:cNvSpPr>
      </xdr:nvSpPr>
      <xdr:spPr>
        <a:xfrm>
          <a:off x="10563225" y="0"/>
          <a:ext cx="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Hide Secondary Drivers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1</xdr:row>
      <xdr:rowOff>38100</xdr:rowOff>
    </xdr:to>
    <xdr:sp macro="[0]!UnhideDrivers">
      <xdr:nvSpPr>
        <xdr:cNvPr id="4" name="Rectangle 20"/>
        <xdr:cNvSpPr>
          <a:spLocks/>
        </xdr:cNvSpPr>
      </xdr:nvSpPr>
      <xdr:spPr>
        <a:xfrm>
          <a:off x="10563225" y="0"/>
          <a:ext cx="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Unhide All Drivers</a:t>
          </a:r>
        </a:p>
      </xdr:txBody>
    </xdr:sp>
    <xdr:clientData/>
  </xdr:twoCellAnchor>
  <xdr:twoCellAnchor>
    <xdr:from>
      <xdr:col>18</xdr:col>
      <xdr:colOff>0</xdr:colOff>
      <xdr:row>5</xdr:row>
      <xdr:rowOff>161925</xdr:rowOff>
    </xdr:from>
    <xdr:to>
      <xdr:col>18</xdr:col>
      <xdr:colOff>0</xdr:colOff>
      <xdr:row>39</xdr:row>
      <xdr:rowOff>0</xdr:rowOff>
    </xdr:to>
    <xdr:graphicFrame>
      <xdr:nvGraphicFramePr>
        <xdr:cNvPr id="5" name="Chart 21"/>
        <xdr:cNvGraphicFramePr/>
      </xdr:nvGraphicFramePr>
      <xdr:xfrm>
        <a:off x="10563225" y="1009650"/>
        <a:ext cx="0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41</xdr:row>
      <xdr:rowOff>123825</xdr:rowOff>
    </xdr:from>
    <xdr:to>
      <xdr:col>18</xdr:col>
      <xdr:colOff>0</xdr:colOff>
      <xdr:row>60</xdr:row>
      <xdr:rowOff>0</xdr:rowOff>
    </xdr:to>
    <xdr:graphicFrame>
      <xdr:nvGraphicFramePr>
        <xdr:cNvPr id="6" name="Chart 22"/>
        <xdr:cNvGraphicFramePr/>
      </xdr:nvGraphicFramePr>
      <xdr:xfrm>
        <a:off x="10563225" y="3124200"/>
        <a:ext cx="0" cy="619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62</xdr:row>
      <xdr:rowOff>0</xdr:rowOff>
    </xdr:from>
    <xdr:to>
      <xdr:col>18</xdr:col>
      <xdr:colOff>0</xdr:colOff>
      <xdr:row>114</xdr:row>
      <xdr:rowOff>114300</xdr:rowOff>
    </xdr:to>
    <xdr:graphicFrame>
      <xdr:nvGraphicFramePr>
        <xdr:cNvPr id="7" name="Chart 24"/>
        <xdr:cNvGraphicFramePr/>
      </xdr:nvGraphicFramePr>
      <xdr:xfrm>
        <a:off x="10563225" y="4067175"/>
        <a:ext cx="0" cy="8582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117</xdr:row>
      <xdr:rowOff>0</xdr:rowOff>
    </xdr:from>
    <xdr:to>
      <xdr:col>18</xdr:col>
      <xdr:colOff>0</xdr:colOff>
      <xdr:row>132</xdr:row>
      <xdr:rowOff>142875</xdr:rowOff>
    </xdr:to>
    <xdr:graphicFrame>
      <xdr:nvGraphicFramePr>
        <xdr:cNvPr id="8" name="Chart 25"/>
        <xdr:cNvGraphicFramePr/>
      </xdr:nvGraphicFramePr>
      <xdr:xfrm>
        <a:off x="10563225" y="13020675"/>
        <a:ext cx="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1</xdr:row>
      <xdr:rowOff>38100</xdr:rowOff>
    </xdr:to>
    <xdr:sp macro="[0]!HideUnusedRevenueDriver">
      <xdr:nvSpPr>
        <xdr:cNvPr id="9" name="Rectangle 39"/>
        <xdr:cNvSpPr>
          <a:spLocks/>
        </xdr:cNvSpPr>
      </xdr:nvSpPr>
      <xdr:spPr>
        <a:xfrm>
          <a:off x="10563225" y="0"/>
          <a:ext cx="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Hide Secondary Drivers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1</xdr:row>
      <xdr:rowOff>38100</xdr:rowOff>
    </xdr:to>
    <xdr:sp macro="[0]!UnhideDrivers">
      <xdr:nvSpPr>
        <xdr:cNvPr id="10" name="Rectangle 40"/>
        <xdr:cNvSpPr>
          <a:spLocks/>
        </xdr:cNvSpPr>
      </xdr:nvSpPr>
      <xdr:spPr>
        <a:xfrm>
          <a:off x="10563225" y="0"/>
          <a:ext cx="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Unhide All Drivers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1</xdr:row>
      <xdr:rowOff>38100</xdr:rowOff>
    </xdr:to>
    <xdr:sp macro="[0]!HideUnusedRevenueDriver">
      <xdr:nvSpPr>
        <xdr:cNvPr id="11" name="Rectangle 41"/>
        <xdr:cNvSpPr>
          <a:spLocks/>
        </xdr:cNvSpPr>
      </xdr:nvSpPr>
      <xdr:spPr>
        <a:xfrm>
          <a:off x="10563225" y="0"/>
          <a:ext cx="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Hide Secondary Drivers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1</xdr:row>
      <xdr:rowOff>38100</xdr:rowOff>
    </xdr:to>
    <xdr:sp macro="[0]!UnhideDrivers">
      <xdr:nvSpPr>
        <xdr:cNvPr id="12" name="Rectangle 42"/>
        <xdr:cNvSpPr>
          <a:spLocks/>
        </xdr:cNvSpPr>
      </xdr:nvSpPr>
      <xdr:spPr>
        <a:xfrm>
          <a:off x="10563225" y="0"/>
          <a:ext cx="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Unhide All Drivers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1</xdr:row>
      <xdr:rowOff>38100</xdr:rowOff>
    </xdr:to>
    <xdr:sp macro="[0]!HideUnusedRevenueDriver">
      <xdr:nvSpPr>
        <xdr:cNvPr id="13" name="Rectangle 43"/>
        <xdr:cNvSpPr>
          <a:spLocks/>
        </xdr:cNvSpPr>
      </xdr:nvSpPr>
      <xdr:spPr>
        <a:xfrm>
          <a:off x="10563225" y="0"/>
          <a:ext cx="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Hide Secondary Drivers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1</xdr:row>
      <xdr:rowOff>38100</xdr:rowOff>
    </xdr:to>
    <xdr:sp macro="[0]!UnhideDrivers">
      <xdr:nvSpPr>
        <xdr:cNvPr id="14" name="Rectangle 44"/>
        <xdr:cNvSpPr>
          <a:spLocks/>
        </xdr:cNvSpPr>
      </xdr:nvSpPr>
      <xdr:spPr>
        <a:xfrm>
          <a:off x="10563225" y="0"/>
          <a:ext cx="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Unhide All Drivers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1</xdr:row>
      <xdr:rowOff>38100</xdr:rowOff>
    </xdr:to>
    <xdr:sp macro="[0]!HideUnusedRevenueDriver">
      <xdr:nvSpPr>
        <xdr:cNvPr id="15" name="Rectangle 45"/>
        <xdr:cNvSpPr>
          <a:spLocks/>
        </xdr:cNvSpPr>
      </xdr:nvSpPr>
      <xdr:spPr>
        <a:xfrm>
          <a:off x="10563225" y="0"/>
          <a:ext cx="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Hide Secondary Drivers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1</xdr:row>
      <xdr:rowOff>38100</xdr:rowOff>
    </xdr:to>
    <xdr:sp macro="[0]!UnhideDrivers">
      <xdr:nvSpPr>
        <xdr:cNvPr id="16" name="Rectangle 46"/>
        <xdr:cNvSpPr>
          <a:spLocks/>
        </xdr:cNvSpPr>
      </xdr:nvSpPr>
      <xdr:spPr>
        <a:xfrm>
          <a:off x="10563225" y="0"/>
          <a:ext cx="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Unhide All Drivers</a:t>
          </a:r>
        </a:p>
      </xdr:txBody>
    </xdr:sp>
    <xdr:clientData/>
  </xdr:twoCellAnchor>
  <xdr:twoCellAnchor>
    <xdr:from>
      <xdr:col>18</xdr:col>
      <xdr:colOff>0</xdr:colOff>
      <xdr:row>134</xdr:row>
      <xdr:rowOff>152400</xdr:rowOff>
    </xdr:from>
    <xdr:to>
      <xdr:col>18</xdr:col>
      <xdr:colOff>0</xdr:colOff>
      <xdr:row>147</xdr:row>
      <xdr:rowOff>66675</xdr:rowOff>
    </xdr:to>
    <xdr:graphicFrame>
      <xdr:nvGraphicFramePr>
        <xdr:cNvPr id="17" name="Chart 47"/>
        <xdr:cNvGraphicFramePr/>
      </xdr:nvGraphicFramePr>
      <xdr:xfrm>
        <a:off x="10563225" y="15925800"/>
        <a:ext cx="0" cy="2066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64</xdr:col>
      <xdr:colOff>28575</xdr:colOff>
      <xdr:row>0</xdr:row>
      <xdr:rowOff>66675</xdr:rowOff>
    </xdr:from>
    <xdr:to>
      <xdr:col>66</xdr:col>
      <xdr:colOff>228600</xdr:colOff>
      <xdr:row>3</xdr:row>
      <xdr:rowOff>85725</xdr:rowOff>
    </xdr:to>
    <xdr:sp macro="[0]!HideNonMajorAssumptions">
      <xdr:nvSpPr>
        <xdr:cNvPr id="18" name="Rectangle 18"/>
        <xdr:cNvSpPr>
          <a:spLocks/>
        </xdr:cNvSpPr>
      </xdr:nvSpPr>
      <xdr:spPr>
        <a:xfrm>
          <a:off x="42176700" y="66675"/>
          <a:ext cx="1295400" cy="4191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1" u="none" baseline="0">
              <a:solidFill>
                <a:srgbClr val="FFFFFF"/>
              </a:solidFill>
            </a:rPr>
            <a:t>Hide Non Major Assumptions</a:t>
          </a:r>
        </a:p>
      </xdr:txBody>
    </xdr:sp>
    <xdr:clientData/>
  </xdr:twoCellAnchor>
  <xdr:twoCellAnchor>
    <xdr:from>
      <xdr:col>64</xdr:col>
      <xdr:colOff>38100</xdr:colOff>
      <xdr:row>3</xdr:row>
      <xdr:rowOff>123825</xdr:rowOff>
    </xdr:from>
    <xdr:to>
      <xdr:col>66</xdr:col>
      <xdr:colOff>257175</xdr:colOff>
      <xdr:row>6</xdr:row>
      <xdr:rowOff>76200</xdr:rowOff>
    </xdr:to>
    <xdr:sp macro="[0]!UnhideAllAssumptions">
      <xdr:nvSpPr>
        <xdr:cNvPr id="19" name="Rectangle 19"/>
        <xdr:cNvSpPr>
          <a:spLocks/>
        </xdr:cNvSpPr>
      </xdr:nvSpPr>
      <xdr:spPr>
        <a:xfrm>
          <a:off x="42186225" y="523875"/>
          <a:ext cx="1314450" cy="6000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1" u="none" baseline="0">
              <a:solidFill>
                <a:srgbClr val="FFFFFF"/>
              </a:solidFill>
            </a:rPr>
            <a:t>View All Assumptions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C1:I39"/>
  <sheetViews>
    <sheetView tabSelected="1" zoomScalePageLayoutView="0" workbookViewId="0" topLeftCell="B1">
      <selection activeCell="C1" sqref="C1"/>
    </sheetView>
  </sheetViews>
  <sheetFormatPr defaultColWidth="8.83203125" defaultRowHeight="11.25"/>
  <cols>
    <col min="1" max="2" width="8.66015625" style="0" customWidth="1"/>
    <col min="3" max="3" width="47.16015625" style="0" customWidth="1"/>
    <col min="4" max="9" width="23.5" style="0" customWidth="1"/>
    <col min="10" max="10" width="15.66015625" style="0" customWidth="1"/>
    <col min="11" max="16384" width="8.66015625" style="0" customWidth="1"/>
  </cols>
  <sheetData>
    <row r="1" spans="3:4" ht="29.25" customHeight="1">
      <c r="C1" s="101" t="s">
        <v>223</v>
      </c>
      <c r="D1" s="102"/>
    </row>
    <row r="2" spans="3:4" ht="18" customHeight="1">
      <c r="C2" s="102"/>
      <c r="D2" s="102"/>
    </row>
    <row r="3" spans="3:9" ht="18">
      <c r="C3" s="102"/>
      <c r="D3" s="292" t="s">
        <v>51</v>
      </c>
      <c r="E3" s="292" t="s">
        <v>61</v>
      </c>
      <c r="F3" s="292" t="s">
        <v>63</v>
      </c>
      <c r="G3" s="292" t="s">
        <v>64</v>
      </c>
      <c r="H3" s="292" t="s">
        <v>66</v>
      </c>
      <c r="I3" s="292" t="s">
        <v>62</v>
      </c>
    </row>
    <row r="4" spans="3:9" ht="18" thickBot="1">
      <c r="C4" s="102" t="s">
        <v>67</v>
      </c>
      <c r="D4" s="292"/>
      <c r="E4" s="292"/>
      <c r="F4" s="292"/>
      <c r="G4" s="292"/>
      <c r="H4" s="292"/>
      <c r="I4" s="292"/>
    </row>
    <row r="5" spans="3:9" ht="13.5" customHeight="1" thickBot="1">
      <c r="C5" s="310" t="s">
        <v>122</v>
      </c>
      <c r="D5" s="311"/>
      <c r="E5" s="311"/>
      <c r="F5" s="311"/>
      <c r="G5" s="311"/>
      <c r="H5" s="311"/>
      <c r="I5" s="311"/>
    </row>
    <row r="6" spans="3:9" ht="13.5" customHeight="1">
      <c r="C6" s="312" t="s">
        <v>69</v>
      </c>
      <c r="D6" s="311"/>
      <c r="E6" s="319">
        <f>'Monthly Detail'!S7</f>
        <v>7.916666666666667</v>
      </c>
      <c r="F6" s="319">
        <f>'Monthly Detail'!AF7</f>
        <v>16.5</v>
      </c>
      <c r="G6" s="319">
        <f>'Monthly Detail'!AS7</f>
        <v>22.5</v>
      </c>
      <c r="H6" s="319">
        <f>'Monthly Detail'!BF7</f>
        <v>29.583333333333332</v>
      </c>
      <c r="I6" s="319"/>
    </row>
    <row r="7" spans="3:9" ht="13.5" customHeight="1">
      <c r="C7" s="313" t="s">
        <v>199</v>
      </c>
      <c r="D7" s="311"/>
      <c r="E7" s="320">
        <f>'Monthly Detail'!S8</f>
        <v>4</v>
      </c>
      <c r="F7" s="320">
        <f>'Monthly Detail'!AF8</f>
        <v>4.958333333333333</v>
      </c>
      <c r="G7" s="320">
        <f>'Monthly Detail'!AS8</f>
        <v>6.041666666666667</v>
      </c>
      <c r="H7" s="320">
        <f>'Monthly Detail'!BF8</f>
        <v>6.354166666666667</v>
      </c>
      <c r="I7" s="320"/>
    </row>
    <row r="8" spans="3:9" ht="13.5" customHeight="1" thickBot="1">
      <c r="C8" s="314"/>
      <c r="D8" s="311"/>
      <c r="E8" s="321"/>
      <c r="F8" s="321"/>
      <c r="G8" s="321"/>
      <c r="H8" s="321"/>
      <c r="I8" s="321"/>
    </row>
    <row r="9" spans="3:9" ht="13.5" customHeight="1" thickBot="1">
      <c r="C9" s="315" t="s">
        <v>125</v>
      </c>
      <c r="D9" s="311"/>
      <c r="E9" s="321"/>
      <c r="F9" s="321"/>
      <c r="G9" s="321"/>
      <c r="H9" s="321"/>
      <c r="I9" s="321"/>
    </row>
    <row r="10" spans="3:9" ht="13.5" customHeight="1">
      <c r="C10" s="316" t="s">
        <v>191</v>
      </c>
      <c r="D10" s="311"/>
      <c r="E10" s="322">
        <f>'Monthly Detail'!S11</f>
        <v>347.4142281677353</v>
      </c>
      <c r="F10" s="322">
        <f>'Monthly Detail'!AF11</f>
        <v>739.6783274512305</v>
      </c>
      <c r="G10" s="322">
        <f>'Monthly Detail'!AS11</f>
        <v>1574.846346928809</v>
      </c>
      <c r="H10" s="322">
        <f>'Monthly Detail'!BF11</f>
        <v>3352.9994382572195</v>
      </c>
      <c r="I10" s="322"/>
    </row>
    <row r="11" spans="3:9" ht="13.5" customHeight="1" thickBot="1">
      <c r="C11" s="314"/>
      <c r="D11" s="311"/>
      <c r="E11" s="321"/>
      <c r="F11" s="321"/>
      <c r="G11" s="321"/>
      <c r="H11" s="321"/>
      <c r="I11" s="321"/>
    </row>
    <row r="12" spans="3:9" ht="13.5" customHeight="1" thickBot="1">
      <c r="C12" s="315" t="s">
        <v>126</v>
      </c>
      <c r="D12" s="311"/>
      <c r="E12" s="321"/>
      <c r="F12" s="321"/>
      <c r="G12" s="321"/>
      <c r="H12" s="321"/>
      <c r="I12" s="321"/>
    </row>
    <row r="13" spans="3:9" ht="13.5" customHeight="1">
      <c r="C13" s="316" t="s">
        <v>68</v>
      </c>
      <c r="D13" s="311"/>
      <c r="E13" s="323">
        <f>'Monthly Detail'!S26</f>
        <v>6.323663260893798</v>
      </c>
      <c r="F13" s="323">
        <f>'Monthly Detail'!AF26</f>
        <v>6.555109211591283</v>
      </c>
      <c r="G13" s="323">
        <f>'Monthly Detail'!AS26</f>
        <v>6.795026079522063</v>
      </c>
      <c r="H13" s="323">
        <f>'Monthly Detail'!BF26</f>
        <v>7.0437239000899</v>
      </c>
      <c r="I13" s="323"/>
    </row>
    <row r="14" spans="3:9" ht="13.5" customHeight="1" thickBot="1">
      <c r="C14" s="314"/>
      <c r="D14" s="311"/>
      <c r="E14" s="321"/>
      <c r="F14" s="321"/>
      <c r="G14" s="321"/>
      <c r="H14" s="321"/>
      <c r="I14" s="321"/>
    </row>
    <row r="15" spans="3:9" ht="13.5" customHeight="1" thickBot="1">
      <c r="C15" s="315" t="s">
        <v>101</v>
      </c>
      <c r="D15" s="311"/>
      <c r="E15" s="321"/>
      <c r="F15" s="321"/>
      <c r="G15" s="321"/>
      <c r="H15" s="321"/>
      <c r="I15" s="321"/>
    </row>
    <row r="16" spans="3:9" ht="13.5" customHeight="1">
      <c r="C16" s="313" t="s">
        <v>123</v>
      </c>
      <c r="D16" s="311"/>
      <c r="E16" s="324">
        <f>'Monthly Detail'!S36</f>
        <v>1.5</v>
      </c>
      <c r="F16" s="324">
        <f>'Monthly Detail'!AF36</f>
        <v>2.5</v>
      </c>
      <c r="G16" s="324">
        <f>'Monthly Detail'!AS36</f>
        <v>3.5</v>
      </c>
      <c r="H16" s="324">
        <f>'Monthly Detail'!BF36</f>
        <v>3.5</v>
      </c>
      <c r="I16" s="324"/>
    </row>
    <row r="17" spans="3:9" ht="13.5" customHeight="1">
      <c r="C17" s="313" t="s">
        <v>116</v>
      </c>
      <c r="D17" s="311"/>
      <c r="E17" s="321">
        <f>'Monthly Detail'!S37</f>
        <v>4000</v>
      </c>
      <c r="F17" s="321">
        <f>'Monthly Detail'!AF37</f>
        <v>4000</v>
      </c>
      <c r="G17" s="321">
        <f>'Monthly Detail'!AS37</f>
        <v>4000</v>
      </c>
      <c r="H17" s="321">
        <f>'Monthly Detail'!BF37</f>
        <v>4000</v>
      </c>
      <c r="I17" s="321"/>
    </row>
    <row r="18" spans="3:9" ht="13.5" customHeight="1" thickBot="1">
      <c r="C18" s="314"/>
      <c r="D18" s="311"/>
      <c r="E18" s="321"/>
      <c r="F18" s="321"/>
      <c r="G18" s="321"/>
      <c r="H18" s="321"/>
      <c r="I18" s="321"/>
    </row>
    <row r="19" spans="3:9" ht="13.5" customHeight="1" thickBot="1">
      <c r="C19" s="317" t="s">
        <v>129</v>
      </c>
      <c r="D19" s="311"/>
      <c r="E19" s="321"/>
      <c r="F19" s="321"/>
      <c r="G19" s="321"/>
      <c r="H19" s="321"/>
      <c r="I19" s="321"/>
    </row>
    <row r="20" spans="3:9" ht="13.5" customHeight="1">
      <c r="C20" s="313" t="s">
        <v>153</v>
      </c>
      <c r="D20" s="311"/>
      <c r="E20" s="323">
        <f>'Monthly Detail'!S49</f>
        <v>3.3408814759937244</v>
      </c>
      <c r="F20" s="323">
        <f>'Monthly Detail'!AF49</f>
        <v>3.5469397351316516</v>
      </c>
      <c r="G20" s="323">
        <f>'Monthly Detail'!AS49</f>
        <v>3.7657072168098136</v>
      </c>
      <c r="H20" s="323">
        <f>'Monthly Detail'!BF49</f>
        <v>3.997967798064993</v>
      </c>
      <c r="I20" s="323"/>
    </row>
    <row r="21" spans="3:9" ht="13.5" customHeight="1">
      <c r="C21" s="318" t="s">
        <v>198</v>
      </c>
      <c r="D21" s="311"/>
      <c r="E21" s="323">
        <f>'Monthly Detail'!S58</f>
        <v>0</v>
      </c>
      <c r="F21" s="323">
        <f>'Monthly Detail'!AF58</f>
        <v>0</v>
      </c>
      <c r="G21" s="323">
        <f>'Monthly Detail'!AS58</f>
        <v>0</v>
      </c>
      <c r="H21" s="323">
        <f>'Monthly Detail'!BF58</f>
        <v>0</v>
      </c>
      <c r="I21" s="323"/>
    </row>
    <row r="22" spans="3:9" ht="13.5" customHeight="1">
      <c r="C22" s="318" t="s">
        <v>209</v>
      </c>
      <c r="D22" s="311"/>
      <c r="E22" s="323">
        <f>'Monthly Detail'!S59</f>
        <v>160</v>
      </c>
      <c r="F22" s="323">
        <f>'Monthly Detail'!AF59</f>
        <v>160</v>
      </c>
      <c r="G22" s="323">
        <f>'Monthly Detail'!AS59</f>
        <v>160</v>
      </c>
      <c r="H22" s="323">
        <f>'Monthly Detail'!BF59</f>
        <v>160</v>
      </c>
      <c r="I22" s="323"/>
    </row>
    <row r="23" spans="3:9" ht="14.25" customHeight="1">
      <c r="C23" s="102"/>
      <c r="D23" s="292"/>
      <c r="E23" s="292"/>
      <c r="F23" s="292"/>
      <c r="G23" s="292"/>
      <c r="H23" s="292"/>
      <c r="I23" s="292"/>
    </row>
    <row r="24" spans="3:4" ht="18">
      <c r="C24" s="102" t="s">
        <v>147</v>
      </c>
      <c r="D24" s="102"/>
    </row>
    <row r="25" spans="3:9" ht="18">
      <c r="C25" s="102" t="s">
        <v>96</v>
      </c>
      <c r="D25" s="103">
        <f>'Monthly Detail'!F77</f>
        <v>0</v>
      </c>
      <c r="E25" s="103">
        <f>'Monthly Detail'!S77</f>
        <v>115913.36102194413</v>
      </c>
      <c r="F25" s="103">
        <f>'Monthly Detail'!AF77</f>
        <v>320001.7503364441</v>
      </c>
      <c r="G25" s="103">
        <f>'Monthly Detail'!AS77</f>
        <v>578516.1919531577</v>
      </c>
      <c r="H25" s="103">
        <f>'Monthly Detail'!BF77</f>
        <v>921736.6324886708</v>
      </c>
      <c r="I25" s="103">
        <f>SUM(D25:H25)</f>
        <v>1936167.9358002166</v>
      </c>
    </row>
    <row r="26" spans="3:9" ht="18">
      <c r="C26" s="102" t="s">
        <v>97</v>
      </c>
      <c r="D26" s="103">
        <v>0</v>
      </c>
      <c r="E26" s="103">
        <v>0</v>
      </c>
      <c r="F26" s="103">
        <v>0</v>
      </c>
      <c r="G26" s="103">
        <v>0</v>
      </c>
      <c r="H26" s="103">
        <v>0</v>
      </c>
      <c r="I26" s="103">
        <f>SUM(D26:H26)</f>
        <v>0</v>
      </c>
    </row>
    <row r="27" spans="3:9" ht="18">
      <c r="C27" s="102" t="s">
        <v>98</v>
      </c>
      <c r="D27" s="104">
        <v>0</v>
      </c>
      <c r="E27" s="104">
        <v>0</v>
      </c>
      <c r="F27" s="104">
        <v>0</v>
      </c>
      <c r="G27" s="104">
        <v>0</v>
      </c>
      <c r="H27" s="104">
        <v>0</v>
      </c>
      <c r="I27" s="104">
        <f>SUM(D27:H27)</f>
        <v>0</v>
      </c>
    </row>
    <row r="28" spans="3:9" ht="17.25">
      <c r="C28" s="101" t="s">
        <v>99</v>
      </c>
      <c r="D28" s="105">
        <f>SUM(D25:D27)</f>
        <v>0</v>
      </c>
      <c r="E28" s="105">
        <f>SUM(E25:E27)</f>
        <v>115913.36102194413</v>
      </c>
      <c r="F28" s="105">
        <f>SUM(F25:F27)</f>
        <v>320001.7503364441</v>
      </c>
      <c r="G28" s="105">
        <f>SUM(G25:G27)</f>
        <v>578516.1919531577</v>
      </c>
      <c r="H28" s="105">
        <f>SUM(H25:H27)</f>
        <v>921736.6324886708</v>
      </c>
      <c r="I28" s="105">
        <f>SUM(D28:H28)</f>
        <v>1936167.9358002166</v>
      </c>
    </row>
    <row r="29" spans="3:9" ht="18">
      <c r="C29" s="102"/>
      <c r="D29" s="102"/>
      <c r="E29" s="102"/>
      <c r="F29" s="102"/>
      <c r="G29" s="102"/>
      <c r="H29" s="102"/>
      <c r="I29" s="102"/>
    </row>
    <row r="30" spans="3:9" ht="18">
      <c r="C30" s="102" t="s">
        <v>106</v>
      </c>
      <c r="D30" s="102"/>
      <c r="E30" s="102"/>
      <c r="F30" s="102"/>
      <c r="G30" s="102"/>
      <c r="H30" s="102"/>
      <c r="I30" s="102"/>
    </row>
    <row r="31" spans="3:9" ht="18">
      <c r="C31" s="102" t="s">
        <v>100</v>
      </c>
      <c r="D31" s="103">
        <f>'Monthly Detail'!F101</f>
        <v>20900</v>
      </c>
      <c r="E31" s="103">
        <f>'Monthly Detail'!S101</f>
        <v>68662.61284290579</v>
      </c>
      <c r="F31" s="103">
        <f>'Monthly Detail'!AF101</f>
        <v>162125.04977482688</v>
      </c>
      <c r="G31" s="103">
        <f>'Monthly Detail'!AS101</f>
        <v>268320.2853900127</v>
      </c>
      <c r="H31" s="103">
        <f>'Monthly Detail'!BF101</f>
        <v>422838.95700955257</v>
      </c>
      <c r="I31" s="103">
        <f>SUM(D31:H31)</f>
        <v>942846.905017298</v>
      </c>
    </row>
    <row r="32" spans="3:9" ht="18">
      <c r="C32" s="102" t="s">
        <v>101</v>
      </c>
      <c r="D32" s="103">
        <f>'Monthly Detail'!F109</f>
        <v>71631</v>
      </c>
      <c r="E32" s="103">
        <f>'Monthly Detail'!S109</f>
        <v>95508</v>
      </c>
      <c r="F32" s="103">
        <f>'Monthly Detail'!AF109</f>
        <v>159180</v>
      </c>
      <c r="G32" s="103">
        <f>'Monthly Detail'!AS109</f>
        <v>222852</v>
      </c>
      <c r="H32" s="103">
        <f>'Monthly Detail'!BF109</f>
        <v>222852</v>
      </c>
      <c r="I32" s="103">
        <f>SUM(D32:H32)</f>
        <v>772023</v>
      </c>
    </row>
    <row r="33" spans="3:9" ht="18">
      <c r="C33" s="102" t="s">
        <v>103</v>
      </c>
      <c r="D33" s="103">
        <f>'Monthly Detail'!F139</f>
        <v>66050</v>
      </c>
      <c r="E33" s="103">
        <f>'Monthly Detail'!S139</f>
        <v>45340.5420006387</v>
      </c>
      <c r="F33" s="103">
        <f>'Monthly Detail'!AF139</f>
        <v>86985.39584762955</v>
      </c>
      <c r="G33" s="103">
        <f>'Monthly Detail'!AS139</f>
        <v>151679.89737318826</v>
      </c>
      <c r="H33" s="103">
        <f>'Monthly Detail'!BF139</f>
        <v>271241.51016659715</v>
      </c>
      <c r="I33" s="103">
        <f>SUM(D33:H33)</f>
        <v>621297.3453880537</v>
      </c>
    </row>
    <row r="34" spans="3:9" ht="18">
      <c r="C34" s="102" t="s">
        <v>102</v>
      </c>
      <c r="D34" s="104">
        <f>'Monthly Detail'!F143</f>
        <v>0</v>
      </c>
      <c r="E34" s="104">
        <f>'Monthly Detail'!S143</f>
        <v>0</v>
      </c>
      <c r="F34" s="104">
        <f>'Monthly Detail'!AF143</f>
        <v>0</v>
      </c>
      <c r="G34" s="104">
        <f>'Monthly Detail'!AS143</f>
        <v>0</v>
      </c>
      <c r="H34" s="104">
        <f>'Monthly Detail'!BF143</f>
        <v>0</v>
      </c>
      <c r="I34" s="104">
        <f>SUM(D34:H34)</f>
        <v>0</v>
      </c>
    </row>
    <row r="35" spans="3:9" ht="17.25">
      <c r="C35" s="101" t="s">
        <v>104</v>
      </c>
      <c r="D35" s="105">
        <f>SUM(D31:D34)</f>
        <v>158581</v>
      </c>
      <c r="E35" s="105">
        <f>SUM(E31:E34)</f>
        <v>209511.1548435445</v>
      </c>
      <c r="F35" s="105">
        <f>SUM(F31:F34)</f>
        <v>408290.4456224564</v>
      </c>
      <c r="G35" s="105">
        <f>SUM(G31:G34)</f>
        <v>642852.182763201</v>
      </c>
      <c r="H35" s="105">
        <f>SUM(H31:H34)</f>
        <v>916932.4671761496</v>
      </c>
      <c r="I35" s="105">
        <f>SUM(D35:H35)</f>
        <v>2336167.2504053516</v>
      </c>
    </row>
    <row r="36" spans="3:9" ht="17.25">
      <c r="C36" s="101"/>
      <c r="D36" s="105"/>
      <c r="E36" s="105"/>
      <c r="F36" s="105"/>
      <c r="G36" s="105"/>
      <c r="H36" s="105"/>
      <c r="I36" s="105"/>
    </row>
    <row r="37" spans="3:9" ht="17.25">
      <c r="C37" s="101" t="s">
        <v>105</v>
      </c>
      <c r="D37" s="105">
        <f>D28-D35</f>
        <v>-158581</v>
      </c>
      <c r="E37" s="105">
        <f>E28-E35</f>
        <v>-93597.79382160037</v>
      </c>
      <c r="F37" s="105">
        <f>F28-F35</f>
        <v>-88288.69528601225</v>
      </c>
      <c r="G37" s="105">
        <f>G28-G35</f>
        <v>-64335.990810043295</v>
      </c>
      <c r="H37" s="105">
        <f>H28-H35</f>
        <v>4804.16531252116</v>
      </c>
      <c r="I37" s="105">
        <f>SUM(D37:H37)</f>
        <v>-399999.3146051348</v>
      </c>
    </row>
    <row r="38" spans="3:4" ht="18">
      <c r="C38" s="102"/>
      <c r="D38" s="102"/>
    </row>
    <row r="39" spans="3:4" ht="18">
      <c r="C39" s="102"/>
      <c r="D39" s="102"/>
    </row>
  </sheetData>
  <sheetProtection/>
  <printOptions/>
  <pageMargins left="0.75" right="0.75" top="0.74" bottom="1" header="0.5" footer="0.5"/>
  <pageSetup fitToHeight="1" fitToWidth="1" horizontalDpi="600" verticalDpi="600" orientation="landscape" scale="86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U158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W10" sqref="AW10"/>
    </sheetView>
  </sheetViews>
  <sheetFormatPr defaultColWidth="8.83203125" defaultRowHeight="11.25" outlineLevelRow="1"/>
  <cols>
    <col min="1" max="1" width="38" style="1" customWidth="1"/>
    <col min="2" max="3" width="9.16015625" style="5" hidden="1" customWidth="1"/>
    <col min="4" max="4" width="17.16015625" style="151" hidden="1" customWidth="1"/>
    <col min="5" max="5" width="30.66015625" style="151" hidden="1" customWidth="1"/>
    <col min="6" max="6" width="12.5" style="151" customWidth="1"/>
    <col min="7" max="16" width="11" style="0" customWidth="1"/>
    <col min="17" max="50" width="12.16015625" style="0" customWidth="1"/>
    <col min="51" max="64" width="11.66015625" style="0" customWidth="1"/>
    <col min="65" max="65" width="8.66015625" style="0" customWidth="1"/>
    <col min="66" max="66" width="10.5" style="0" bestFit="1" customWidth="1"/>
    <col min="67" max="68" width="8.66015625" style="0" customWidth="1"/>
    <col min="69" max="69" width="16.5" style="0" bestFit="1" customWidth="1"/>
    <col min="70" max="16384" width="8.66015625" style="0" customWidth="1"/>
  </cols>
  <sheetData>
    <row r="1" spans="1:64" ht="10.5">
      <c r="A1" s="26"/>
      <c r="D1" s="138"/>
      <c r="E1" s="138"/>
      <c r="F1" s="138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84"/>
      <c r="BH1" s="84"/>
      <c r="BI1" s="84"/>
      <c r="BJ1" s="84"/>
      <c r="BK1" s="84"/>
      <c r="BL1" s="84"/>
    </row>
    <row r="2" spans="1:64" ht="10.5">
      <c r="A2" s="26" t="s">
        <v>78</v>
      </c>
      <c r="D2" s="138"/>
      <c r="E2" s="138"/>
      <c r="F2" s="138"/>
      <c r="G2" s="21" t="s">
        <v>83</v>
      </c>
      <c r="H2" s="21" t="s">
        <v>84</v>
      </c>
      <c r="I2" s="21" t="s">
        <v>85</v>
      </c>
      <c r="J2" s="21" t="s">
        <v>86</v>
      </c>
      <c r="K2" s="21" t="s">
        <v>87</v>
      </c>
      <c r="L2" s="21" t="s">
        <v>88</v>
      </c>
      <c r="M2" s="21" t="s">
        <v>152</v>
      </c>
      <c r="N2" s="21" t="s">
        <v>169</v>
      </c>
      <c r="O2" s="21" t="s">
        <v>170</v>
      </c>
      <c r="P2" s="21" t="s">
        <v>182</v>
      </c>
      <c r="Q2" s="21" t="s">
        <v>183</v>
      </c>
      <c r="R2" s="21" t="s">
        <v>79</v>
      </c>
      <c r="S2" s="21" t="s">
        <v>61</v>
      </c>
      <c r="T2" s="21" t="s">
        <v>83</v>
      </c>
      <c r="U2" s="21" t="s">
        <v>84</v>
      </c>
      <c r="V2" s="21" t="s">
        <v>85</v>
      </c>
      <c r="W2" s="21" t="s">
        <v>86</v>
      </c>
      <c r="X2" s="21" t="s">
        <v>87</v>
      </c>
      <c r="Y2" s="21" t="s">
        <v>88</v>
      </c>
      <c r="Z2" s="21" t="s">
        <v>152</v>
      </c>
      <c r="AA2" s="21" t="s">
        <v>169</v>
      </c>
      <c r="AB2" s="21" t="s">
        <v>170</v>
      </c>
      <c r="AC2" s="21" t="s">
        <v>182</v>
      </c>
      <c r="AD2" s="21" t="s">
        <v>183</v>
      </c>
      <c r="AE2" s="21" t="s">
        <v>79</v>
      </c>
      <c r="AF2" s="21" t="s">
        <v>63</v>
      </c>
      <c r="AG2" s="21" t="s">
        <v>83</v>
      </c>
      <c r="AH2" s="21" t="s">
        <v>84</v>
      </c>
      <c r="AI2" s="21" t="s">
        <v>85</v>
      </c>
      <c r="AJ2" s="21" t="s">
        <v>86</v>
      </c>
      <c r="AK2" s="21" t="s">
        <v>87</v>
      </c>
      <c r="AL2" s="21" t="s">
        <v>88</v>
      </c>
      <c r="AM2" s="21" t="s">
        <v>152</v>
      </c>
      <c r="AN2" s="21" t="s">
        <v>169</v>
      </c>
      <c r="AO2" s="21" t="s">
        <v>170</v>
      </c>
      <c r="AP2" s="21" t="s">
        <v>182</v>
      </c>
      <c r="AQ2" s="21" t="s">
        <v>183</v>
      </c>
      <c r="AR2" s="21" t="s">
        <v>79</v>
      </c>
      <c r="AS2" s="21" t="s">
        <v>64</v>
      </c>
      <c r="AT2" s="21" t="s">
        <v>83</v>
      </c>
      <c r="AU2" s="21" t="s">
        <v>84</v>
      </c>
      <c r="AV2" s="21" t="s">
        <v>85</v>
      </c>
      <c r="AW2" s="21" t="s">
        <v>86</v>
      </c>
      <c r="AX2" s="21" t="s">
        <v>87</v>
      </c>
      <c r="AY2" s="21" t="s">
        <v>88</v>
      </c>
      <c r="AZ2" s="21" t="s">
        <v>152</v>
      </c>
      <c r="BA2" s="21" t="s">
        <v>169</v>
      </c>
      <c r="BB2" s="21" t="s">
        <v>170</v>
      </c>
      <c r="BC2" s="21" t="s">
        <v>182</v>
      </c>
      <c r="BD2" s="21" t="s">
        <v>183</v>
      </c>
      <c r="BE2" s="21" t="s">
        <v>79</v>
      </c>
      <c r="BF2" s="21" t="s">
        <v>66</v>
      </c>
      <c r="BG2" s="85"/>
      <c r="BH2" s="85"/>
      <c r="BI2" s="85"/>
      <c r="BJ2" s="85"/>
      <c r="BK2" s="85"/>
      <c r="BL2" s="85"/>
    </row>
    <row r="3" spans="1:64" ht="10.5">
      <c r="A3" s="26" t="s">
        <v>184</v>
      </c>
      <c r="D3" s="138"/>
      <c r="E3" s="138"/>
      <c r="F3" s="138"/>
      <c r="G3" s="21">
        <v>1</v>
      </c>
      <c r="H3" s="21">
        <v>1</v>
      </c>
      <c r="I3" s="21">
        <v>1</v>
      </c>
      <c r="J3" s="21">
        <v>1</v>
      </c>
      <c r="K3" s="21">
        <v>1</v>
      </c>
      <c r="L3" s="21">
        <v>1</v>
      </c>
      <c r="M3" s="21">
        <v>1</v>
      </c>
      <c r="N3" s="21">
        <v>1</v>
      </c>
      <c r="O3" s="21">
        <v>1</v>
      </c>
      <c r="P3" s="21">
        <v>1</v>
      </c>
      <c r="Q3" s="21">
        <v>1</v>
      </c>
      <c r="R3" s="21">
        <v>1</v>
      </c>
      <c r="S3" s="21" t="s">
        <v>65</v>
      </c>
      <c r="T3" s="21">
        <v>2</v>
      </c>
      <c r="U3" s="21">
        <v>2</v>
      </c>
      <c r="V3" s="21">
        <v>2</v>
      </c>
      <c r="W3" s="21">
        <v>2</v>
      </c>
      <c r="X3" s="21">
        <v>2</v>
      </c>
      <c r="Y3" s="21">
        <v>2</v>
      </c>
      <c r="Z3" s="21">
        <v>2</v>
      </c>
      <c r="AA3" s="21">
        <v>2</v>
      </c>
      <c r="AB3" s="21">
        <v>2</v>
      </c>
      <c r="AC3" s="21">
        <v>2</v>
      </c>
      <c r="AD3" s="21">
        <v>2</v>
      </c>
      <c r="AE3" s="21">
        <v>2</v>
      </c>
      <c r="AF3" s="21" t="s">
        <v>65</v>
      </c>
      <c r="AG3" s="21">
        <v>3</v>
      </c>
      <c r="AH3" s="21">
        <v>3</v>
      </c>
      <c r="AI3" s="21">
        <v>3</v>
      </c>
      <c r="AJ3" s="21">
        <v>3</v>
      </c>
      <c r="AK3" s="21">
        <v>3</v>
      </c>
      <c r="AL3" s="21">
        <v>3</v>
      </c>
      <c r="AM3" s="21">
        <v>3</v>
      </c>
      <c r="AN3" s="21">
        <v>3</v>
      </c>
      <c r="AO3" s="21">
        <v>3</v>
      </c>
      <c r="AP3" s="21">
        <v>3</v>
      </c>
      <c r="AQ3" s="21">
        <v>3</v>
      </c>
      <c r="AR3" s="21">
        <v>3</v>
      </c>
      <c r="AS3" s="21" t="s">
        <v>65</v>
      </c>
      <c r="AT3" s="21">
        <v>3</v>
      </c>
      <c r="AU3" s="21">
        <v>3</v>
      </c>
      <c r="AV3" s="21">
        <v>3</v>
      </c>
      <c r="AW3" s="21">
        <v>3</v>
      </c>
      <c r="AX3" s="21">
        <v>3</v>
      </c>
      <c r="AY3" s="21">
        <v>3</v>
      </c>
      <c r="AZ3" s="21">
        <v>3</v>
      </c>
      <c r="BA3" s="21">
        <v>3</v>
      </c>
      <c r="BB3" s="21">
        <v>3</v>
      </c>
      <c r="BC3" s="21">
        <v>3</v>
      </c>
      <c r="BD3" s="21">
        <v>3</v>
      </c>
      <c r="BE3" s="21">
        <v>3</v>
      </c>
      <c r="BF3" s="21" t="s">
        <v>65</v>
      </c>
      <c r="BG3" s="85"/>
      <c r="BH3" s="85"/>
      <c r="BI3" s="85"/>
      <c r="BJ3" s="85"/>
      <c r="BK3" s="85"/>
      <c r="BL3" s="85"/>
    </row>
    <row r="4" spans="1:64" ht="10.5">
      <c r="A4" s="26"/>
      <c r="D4" s="138"/>
      <c r="E4" s="138"/>
      <c r="F4" s="138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85"/>
      <c r="BH4" s="85"/>
      <c r="BI4" s="85"/>
      <c r="BJ4" s="85"/>
      <c r="BK4" s="85"/>
      <c r="BL4" s="85"/>
    </row>
    <row r="5" spans="1:64" ht="24.75" customHeight="1" thickBot="1">
      <c r="A5" s="204" t="s">
        <v>132</v>
      </c>
      <c r="D5" s="280" t="s">
        <v>112</v>
      </c>
      <c r="E5" s="280" t="s">
        <v>133</v>
      </c>
      <c r="F5" s="138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84"/>
      <c r="BH5" s="84"/>
      <c r="BI5" s="84"/>
      <c r="BJ5" s="84"/>
      <c r="BK5" s="84"/>
      <c r="BL5" s="84"/>
    </row>
    <row r="6" s="83" customFormat="1" ht="15.75" customHeight="1" thickBot="1">
      <c r="A6" s="228" t="s">
        <v>122</v>
      </c>
    </row>
    <row r="7" spans="1:64" s="83" customFormat="1" ht="12.75" customHeight="1">
      <c r="A7" s="79" t="s">
        <v>124</v>
      </c>
      <c r="B7" s="80"/>
      <c r="C7" s="80"/>
      <c r="D7" s="139"/>
      <c r="E7" s="79" t="s">
        <v>47</v>
      </c>
      <c r="F7" s="139">
        <v>1</v>
      </c>
      <c r="G7" s="82">
        <v>5</v>
      </c>
      <c r="H7" s="82">
        <v>5</v>
      </c>
      <c r="I7" s="82">
        <v>5</v>
      </c>
      <c r="J7" s="82">
        <v>6</v>
      </c>
      <c r="K7" s="82">
        <v>7</v>
      </c>
      <c r="L7" s="82">
        <v>8</v>
      </c>
      <c r="M7" s="81">
        <v>9</v>
      </c>
      <c r="N7" s="81">
        <v>10</v>
      </c>
      <c r="O7" s="82">
        <v>10</v>
      </c>
      <c r="P7" s="130">
        <v>10</v>
      </c>
      <c r="Q7" s="82">
        <v>10</v>
      </c>
      <c r="R7" s="130">
        <v>10</v>
      </c>
      <c r="S7" s="293">
        <f>AVERAGE(G7:R7)</f>
        <v>7.916666666666667</v>
      </c>
      <c r="T7" s="130">
        <v>10</v>
      </c>
      <c r="U7" s="130">
        <v>10</v>
      </c>
      <c r="V7" s="130">
        <v>11</v>
      </c>
      <c r="W7" s="130">
        <v>13</v>
      </c>
      <c r="X7" s="130">
        <v>16</v>
      </c>
      <c r="Y7" s="130">
        <v>18</v>
      </c>
      <c r="Z7" s="130">
        <v>20</v>
      </c>
      <c r="AA7" s="130">
        <v>20</v>
      </c>
      <c r="AB7" s="130">
        <v>20</v>
      </c>
      <c r="AC7" s="130">
        <v>20</v>
      </c>
      <c r="AD7" s="130">
        <v>20</v>
      </c>
      <c r="AE7" s="130">
        <v>20</v>
      </c>
      <c r="AF7" s="293">
        <f>AVERAGE(T7:AE7)</f>
        <v>16.5</v>
      </c>
      <c r="AG7" s="130">
        <v>10</v>
      </c>
      <c r="AH7" s="130">
        <v>20</v>
      </c>
      <c r="AI7" s="130">
        <v>21</v>
      </c>
      <c r="AJ7" s="130">
        <v>22</v>
      </c>
      <c r="AK7" s="130">
        <v>23</v>
      </c>
      <c r="AL7" s="130">
        <v>24</v>
      </c>
      <c r="AM7" s="130">
        <v>25</v>
      </c>
      <c r="AN7" s="130">
        <v>25</v>
      </c>
      <c r="AO7" s="130">
        <v>25</v>
      </c>
      <c r="AP7" s="130">
        <v>25</v>
      </c>
      <c r="AQ7" s="130">
        <v>25</v>
      </c>
      <c r="AR7" s="130">
        <v>25</v>
      </c>
      <c r="AS7" s="293">
        <f>AVERAGE(AG7:AR7)</f>
        <v>22.5</v>
      </c>
      <c r="AT7" s="130">
        <v>25</v>
      </c>
      <c r="AU7" s="130">
        <v>25</v>
      </c>
      <c r="AV7" s="130">
        <v>27</v>
      </c>
      <c r="AW7" s="130">
        <v>28</v>
      </c>
      <c r="AX7" s="130">
        <v>29</v>
      </c>
      <c r="AY7" s="130">
        <v>30</v>
      </c>
      <c r="AZ7" s="130">
        <v>31</v>
      </c>
      <c r="BA7" s="130">
        <v>32</v>
      </c>
      <c r="BB7" s="130">
        <v>32</v>
      </c>
      <c r="BC7" s="130">
        <v>32</v>
      </c>
      <c r="BD7" s="130">
        <v>32</v>
      </c>
      <c r="BE7" s="130">
        <v>32</v>
      </c>
      <c r="BF7" s="293">
        <f>AVERAGE(AT7:BE7)</f>
        <v>29.583333333333332</v>
      </c>
      <c r="BG7" s="294"/>
      <c r="BH7" s="294"/>
      <c r="BI7" s="294"/>
      <c r="BJ7" s="294"/>
      <c r="BK7" s="294"/>
      <c r="BL7" s="294"/>
    </row>
    <row r="8" spans="1:64" ht="12.75" customHeight="1" thickBot="1">
      <c r="A8" s="19" t="s">
        <v>199</v>
      </c>
      <c r="D8" s="135"/>
      <c r="E8" s="79" t="s">
        <v>59</v>
      </c>
      <c r="F8" s="139">
        <v>3</v>
      </c>
      <c r="G8" s="229">
        <v>2.75</v>
      </c>
      <c r="H8" s="229">
        <v>3.25</v>
      </c>
      <c r="I8" s="229">
        <v>3.75</v>
      </c>
      <c r="J8" s="229">
        <v>4.25</v>
      </c>
      <c r="K8" s="229">
        <v>4.25</v>
      </c>
      <c r="L8" s="229">
        <v>4.25</v>
      </c>
      <c r="M8" s="230">
        <v>4.25</v>
      </c>
      <c r="N8" s="230">
        <v>4.25</v>
      </c>
      <c r="O8" s="229">
        <v>4.25</v>
      </c>
      <c r="P8" s="231">
        <v>4.25</v>
      </c>
      <c r="Q8" s="229">
        <v>4.25</v>
      </c>
      <c r="R8" s="231">
        <v>4.25</v>
      </c>
      <c r="S8" s="231">
        <f>AVERAGE(G8:R8)</f>
        <v>4</v>
      </c>
      <c r="T8" s="231">
        <v>4.25</v>
      </c>
      <c r="U8" s="231">
        <v>4.25</v>
      </c>
      <c r="V8" s="231">
        <v>4.25</v>
      </c>
      <c r="W8" s="231">
        <v>4.75</v>
      </c>
      <c r="X8" s="231">
        <v>5</v>
      </c>
      <c r="Y8" s="231">
        <v>5</v>
      </c>
      <c r="Z8" s="231">
        <v>5</v>
      </c>
      <c r="AA8" s="231">
        <v>5</v>
      </c>
      <c r="AB8" s="231">
        <v>5.25</v>
      </c>
      <c r="AC8" s="231">
        <v>5.75</v>
      </c>
      <c r="AD8" s="231">
        <v>5.75</v>
      </c>
      <c r="AE8" s="231">
        <v>5.25</v>
      </c>
      <c r="AF8" s="231">
        <f>AVERAGE(T8:AE8)</f>
        <v>4.958333333333333</v>
      </c>
      <c r="AG8" s="231">
        <v>5.25</v>
      </c>
      <c r="AH8" s="231">
        <v>5.25</v>
      </c>
      <c r="AI8" s="231">
        <v>5.75</v>
      </c>
      <c r="AJ8" s="231">
        <v>6.25</v>
      </c>
      <c r="AK8" s="231">
        <v>6.25</v>
      </c>
      <c r="AL8" s="231">
        <v>6.25</v>
      </c>
      <c r="AM8" s="231">
        <v>6.25</v>
      </c>
      <c r="AN8" s="231">
        <v>6.5</v>
      </c>
      <c r="AO8" s="231">
        <v>6.5</v>
      </c>
      <c r="AP8" s="231">
        <v>6</v>
      </c>
      <c r="AQ8" s="231">
        <v>6</v>
      </c>
      <c r="AR8" s="231">
        <v>6.25</v>
      </c>
      <c r="AS8" s="231">
        <f>AVERAGE(AG8:AR8)</f>
        <v>6.041666666666667</v>
      </c>
      <c r="AT8" s="231">
        <v>5.75</v>
      </c>
      <c r="AU8" s="231">
        <v>5.75</v>
      </c>
      <c r="AV8" s="231">
        <v>6.25</v>
      </c>
      <c r="AW8" s="231">
        <v>6.5</v>
      </c>
      <c r="AX8" s="231">
        <v>6.5</v>
      </c>
      <c r="AY8" s="231">
        <v>6.5</v>
      </c>
      <c r="AZ8" s="231">
        <v>6.5</v>
      </c>
      <c r="BA8" s="231">
        <v>6.75</v>
      </c>
      <c r="BB8" s="231">
        <v>6.75</v>
      </c>
      <c r="BC8" s="231">
        <v>6.25</v>
      </c>
      <c r="BD8" s="231">
        <v>6.25</v>
      </c>
      <c r="BE8" s="231">
        <v>6.5</v>
      </c>
      <c r="BF8" s="231">
        <f>AVERAGE(AT8:BE8)</f>
        <v>6.354166666666667</v>
      </c>
      <c r="BG8" s="131"/>
      <c r="BH8" s="131"/>
      <c r="BI8" s="131"/>
      <c r="BJ8" s="131"/>
      <c r="BK8" s="131"/>
      <c r="BL8" s="131"/>
    </row>
    <row r="9" spans="1:65" ht="12.75" customHeight="1" thickBot="1">
      <c r="A9" s="233"/>
      <c r="D9" s="135"/>
      <c r="E9" s="79"/>
      <c r="F9" s="135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258"/>
    </row>
    <row r="10" spans="1:65" ht="12.75" customHeight="1" thickBot="1">
      <c r="A10" s="28" t="s">
        <v>125</v>
      </c>
      <c r="D10" s="135"/>
      <c r="E10" s="79"/>
      <c r="F10" s="135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259"/>
    </row>
    <row r="11" spans="1:64" ht="12.75" customHeight="1" thickBot="1">
      <c r="A11" s="20" t="s">
        <v>191</v>
      </c>
      <c r="B11" s="3"/>
      <c r="C11" s="3"/>
      <c r="D11" s="135"/>
      <c r="E11" s="79" t="s">
        <v>45</v>
      </c>
      <c r="F11" s="143">
        <v>6</v>
      </c>
      <c r="G11" s="266">
        <v>20</v>
      </c>
      <c r="H11" s="260">
        <f aca="true" t="shared" si="0" ref="H11:R11">G11*(1+H12)</f>
        <v>21.299999999999997</v>
      </c>
      <c r="I11" s="260">
        <f t="shared" si="0"/>
        <v>22.684499999999996</v>
      </c>
      <c r="J11" s="260">
        <f t="shared" si="0"/>
        <v>24.158992499999997</v>
      </c>
      <c r="K11" s="260">
        <f t="shared" si="0"/>
        <v>25.729327012499994</v>
      </c>
      <c r="L11" s="260">
        <f t="shared" si="0"/>
        <v>27.40173326831249</v>
      </c>
      <c r="M11" s="260">
        <f t="shared" si="0"/>
        <v>29.1828459307528</v>
      </c>
      <c r="N11" s="260">
        <f t="shared" si="0"/>
        <v>31.079730916251734</v>
      </c>
      <c r="O11" s="260">
        <f t="shared" si="0"/>
        <v>33.0999134258081</v>
      </c>
      <c r="P11" s="260">
        <f t="shared" si="0"/>
        <v>35.25140779848562</v>
      </c>
      <c r="Q11" s="260">
        <f t="shared" si="0"/>
        <v>37.54274930538719</v>
      </c>
      <c r="R11" s="260">
        <f t="shared" si="0"/>
        <v>39.983028010237355</v>
      </c>
      <c r="S11" s="261">
        <f>SUM(G11:R11)</f>
        <v>347.4142281677353</v>
      </c>
      <c r="T11" s="260">
        <f>R11*(1+T12)</f>
        <v>42.58192483090278</v>
      </c>
      <c r="U11" s="260">
        <f aca="true" t="shared" si="1" ref="U11:AE11">T11*(1+U12)</f>
        <v>45.34974994491146</v>
      </c>
      <c r="V11" s="260">
        <f t="shared" si="1"/>
        <v>48.297483691330704</v>
      </c>
      <c r="W11" s="260">
        <f t="shared" si="1"/>
        <v>51.4368201312672</v>
      </c>
      <c r="X11" s="260">
        <f t="shared" si="1"/>
        <v>54.78021343979956</v>
      </c>
      <c r="Y11" s="260">
        <f t="shared" si="1"/>
        <v>58.34092731338653</v>
      </c>
      <c r="Z11" s="260">
        <f t="shared" si="1"/>
        <v>62.13308758875665</v>
      </c>
      <c r="AA11" s="260">
        <f t="shared" si="1"/>
        <v>66.17173828202583</v>
      </c>
      <c r="AB11" s="260">
        <f t="shared" si="1"/>
        <v>70.4729012703575</v>
      </c>
      <c r="AC11" s="260">
        <f t="shared" si="1"/>
        <v>75.05363985293073</v>
      </c>
      <c r="AD11" s="260">
        <f t="shared" si="1"/>
        <v>79.93212644337122</v>
      </c>
      <c r="AE11" s="260">
        <f t="shared" si="1"/>
        <v>85.12771466219034</v>
      </c>
      <c r="AF11" s="261">
        <f>SUM(T11:AE11)</f>
        <v>739.6783274512305</v>
      </c>
      <c r="AG11" s="260">
        <f>AE11*(1+AG12)</f>
        <v>90.66101611523271</v>
      </c>
      <c r="AH11" s="260">
        <f aca="true" t="shared" si="2" ref="AH11:AR11">AG11*(1+AH12)</f>
        <v>96.55398216272283</v>
      </c>
      <c r="AI11" s="260">
        <f t="shared" si="2"/>
        <v>102.82999100329981</v>
      </c>
      <c r="AJ11" s="260">
        <f t="shared" si="2"/>
        <v>109.5139404185143</v>
      </c>
      <c r="AK11" s="260">
        <f t="shared" si="2"/>
        <v>116.63234654571772</v>
      </c>
      <c r="AL11" s="260">
        <f t="shared" si="2"/>
        <v>124.21344907118937</v>
      </c>
      <c r="AM11" s="260">
        <f t="shared" si="2"/>
        <v>132.28732326081666</v>
      </c>
      <c r="AN11" s="260">
        <f t="shared" si="2"/>
        <v>140.88599927276974</v>
      </c>
      <c r="AO11" s="260">
        <f t="shared" si="2"/>
        <v>150.04358922549977</v>
      </c>
      <c r="AP11" s="260">
        <f t="shared" si="2"/>
        <v>159.79642252515725</v>
      </c>
      <c r="AQ11" s="260">
        <f t="shared" si="2"/>
        <v>170.18318998929246</v>
      </c>
      <c r="AR11" s="260">
        <f t="shared" si="2"/>
        <v>181.24509733859645</v>
      </c>
      <c r="AS11" s="261">
        <f>SUM(AG11:AR11)</f>
        <v>1574.846346928809</v>
      </c>
      <c r="AT11" s="260">
        <f>AR11*(1+AT12)</f>
        <v>193.02602866560522</v>
      </c>
      <c r="AU11" s="260">
        <f aca="true" t="shared" si="3" ref="AU11:BE11">AT11*(1+AU12)</f>
        <v>205.57272052886955</v>
      </c>
      <c r="AV11" s="260">
        <f t="shared" si="3"/>
        <v>218.93494736324607</v>
      </c>
      <c r="AW11" s="260">
        <f t="shared" si="3"/>
        <v>233.16571894185705</v>
      </c>
      <c r="AX11" s="260">
        <f t="shared" si="3"/>
        <v>248.32149067307773</v>
      </c>
      <c r="AY11" s="260">
        <f t="shared" si="3"/>
        <v>264.4623875668278</v>
      </c>
      <c r="AZ11" s="260">
        <f t="shared" si="3"/>
        <v>281.65244275867155</v>
      </c>
      <c r="BA11" s="260">
        <f t="shared" si="3"/>
        <v>299.9598515379852</v>
      </c>
      <c r="BB11" s="260">
        <f t="shared" si="3"/>
        <v>319.4572418879542</v>
      </c>
      <c r="BC11" s="260">
        <f t="shared" si="3"/>
        <v>340.2219626106712</v>
      </c>
      <c r="BD11" s="260">
        <f t="shared" si="3"/>
        <v>362.3363901803648</v>
      </c>
      <c r="BE11" s="260">
        <f t="shared" si="3"/>
        <v>385.8882555420885</v>
      </c>
      <c r="BF11" s="261">
        <f>SUM(AT11:BE11)</f>
        <v>3352.9994382572195</v>
      </c>
      <c r="BG11" s="295"/>
      <c r="BH11" s="295"/>
      <c r="BI11" s="295"/>
      <c r="BJ11" s="295"/>
      <c r="BK11" s="295"/>
      <c r="BL11" s="295"/>
    </row>
    <row r="12" spans="1:64" ht="12.75" customHeight="1" hidden="1">
      <c r="A12" s="19" t="s">
        <v>127</v>
      </c>
      <c r="D12" s="135"/>
      <c r="E12" s="151" t="s">
        <v>58</v>
      </c>
      <c r="F12" s="288">
        <v>1000</v>
      </c>
      <c r="G12" s="167">
        <v>0.065</v>
      </c>
      <c r="H12" s="179">
        <f aca="true" t="shared" si="4" ref="H12:R12">G12</f>
        <v>0.065</v>
      </c>
      <c r="I12" s="179">
        <f t="shared" si="4"/>
        <v>0.065</v>
      </c>
      <c r="J12" s="179">
        <f t="shared" si="4"/>
        <v>0.065</v>
      </c>
      <c r="K12" s="179">
        <f t="shared" si="4"/>
        <v>0.065</v>
      </c>
      <c r="L12" s="179">
        <f t="shared" si="4"/>
        <v>0.065</v>
      </c>
      <c r="M12" s="110">
        <f t="shared" si="4"/>
        <v>0.065</v>
      </c>
      <c r="N12" s="110">
        <f t="shared" si="4"/>
        <v>0.065</v>
      </c>
      <c r="O12" s="179">
        <f t="shared" si="4"/>
        <v>0.065</v>
      </c>
      <c r="P12" s="190">
        <f t="shared" si="4"/>
        <v>0.065</v>
      </c>
      <c r="Q12" s="179">
        <f t="shared" si="4"/>
        <v>0.065</v>
      </c>
      <c r="R12" s="190">
        <f t="shared" si="4"/>
        <v>0.065</v>
      </c>
      <c r="S12" s="190">
        <f>AVERAGE(G12:R12)</f>
        <v>0.06499999999999999</v>
      </c>
      <c r="T12" s="190">
        <f>R12</f>
        <v>0.065</v>
      </c>
      <c r="U12" s="190">
        <f aca="true" t="shared" si="5" ref="U12:AE12">T12</f>
        <v>0.065</v>
      </c>
      <c r="V12" s="190">
        <f t="shared" si="5"/>
        <v>0.065</v>
      </c>
      <c r="W12" s="190">
        <f t="shared" si="5"/>
        <v>0.065</v>
      </c>
      <c r="X12" s="190">
        <f t="shared" si="5"/>
        <v>0.065</v>
      </c>
      <c r="Y12" s="190">
        <f t="shared" si="5"/>
        <v>0.065</v>
      </c>
      <c r="Z12" s="190">
        <f t="shared" si="5"/>
        <v>0.065</v>
      </c>
      <c r="AA12" s="190">
        <f t="shared" si="5"/>
        <v>0.065</v>
      </c>
      <c r="AB12" s="190">
        <f t="shared" si="5"/>
        <v>0.065</v>
      </c>
      <c r="AC12" s="190">
        <f t="shared" si="5"/>
        <v>0.065</v>
      </c>
      <c r="AD12" s="190">
        <f t="shared" si="5"/>
        <v>0.065</v>
      </c>
      <c r="AE12" s="190">
        <f t="shared" si="5"/>
        <v>0.065</v>
      </c>
      <c r="AF12" s="190">
        <f>AVERAGE(T12:AE12)</f>
        <v>0.06499999999999999</v>
      </c>
      <c r="AG12" s="190">
        <f>AE12</f>
        <v>0.065</v>
      </c>
      <c r="AH12" s="190">
        <f aca="true" t="shared" si="6" ref="AH12:AR12">AG12</f>
        <v>0.065</v>
      </c>
      <c r="AI12" s="190">
        <f t="shared" si="6"/>
        <v>0.065</v>
      </c>
      <c r="AJ12" s="190">
        <f t="shared" si="6"/>
        <v>0.065</v>
      </c>
      <c r="AK12" s="190">
        <f t="shared" si="6"/>
        <v>0.065</v>
      </c>
      <c r="AL12" s="190">
        <f t="shared" si="6"/>
        <v>0.065</v>
      </c>
      <c r="AM12" s="190">
        <f t="shared" si="6"/>
        <v>0.065</v>
      </c>
      <c r="AN12" s="190">
        <f t="shared" si="6"/>
        <v>0.065</v>
      </c>
      <c r="AO12" s="190">
        <f t="shared" si="6"/>
        <v>0.065</v>
      </c>
      <c r="AP12" s="190">
        <f t="shared" si="6"/>
        <v>0.065</v>
      </c>
      <c r="AQ12" s="190">
        <f t="shared" si="6"/>
        <v>0.065</v>
      </c>
      <c r="AR12" s="190">
        <f t="shared" si="6"/>
        <v>0.065</v>
      </c>
      <c r="AS12" s="190">
        <f>AVERAGE(AG12:AR12)</f>
        <v>0.06499999999999999</v>
      </c>
      <c r="AT12" s="190">
        <f>AR12</f>
        <v>0.065</v>
      </c>
      <c r="AU12" s="190">
        <f aca="true" t="shared" si="7" ref="AU12:BE12">AT12</f>
        <v>0.065</v>
      </c>
      <c r="AV12" s="190">
        <f t="shared" si="7"/>
        <v>0.065</v>
      </c>
      <c r="AW12" s="190">
        <f t="shared" si="7"/>
        <v>0.065</v>
      </c>
      <c r="AX12" s="190">
        <f t="shared" si="7"/>
        <v>0.065</v>
      </c>
      <c r="AY12" s="190">
        <f t="shared" si="7"/>
        <v>0.065</v>
      </c>
      <c r="AZ12" s="190">
        <f t="shared" si="7"/>
        <v>0.065</v>
      </c>
      <c r="BA12" s="190">
        <f t="shared" si="7"/>
        <v>0.065</v>
      </c>
      <c r="BB12" s="190">
        <f t="shared" si="7"/>
        <v>0.065</v>
      </c>
      <c r="BC12" s="190">
        <f t="shared" si="7"/>
        <v>0.065</v>
      </c>
      <c r="BD12" s="190">
        <f t="shared" si="7"/>
        <v>0.065</v>
      </c>
      <c r="BE12" s="190">
        <f t="shared" si="7"/>
        <v>0.065</v>
      </c>
      <c r="BF12" s="190">
        <f>AVERAGE(AT12:BE12)</f>
        <v>0.06499999999999999</v>
      </c>
      <c r="BG12" s="296"/>
      <c r="BH12" s="296"/>
      <c r="BI12" s="296"/>
      <c r="BJ12" s="296"/>
      <c r="BK12" s="296"/>
      <c r="BL12" s="296"/>
    </row>
    <row r="13" spans="1:64" ht="12.75" customHeight="1" hidden="1">
      <c r="A13" s="20" t="s">
        <v>110</v>
      </c>
      <c r="B13" s="3"/>
      <c r="C13" s="3"/>
      <c r="D13" s="137"/>
      <c r="E13" s="79" t="s">
        <v>46</v>
      </c>
      <c r="F13" s="281">
        <v>5000</v>
      </c>
      <c r="G13" s="168">
        <v>0.02</v>
      </c>
      <c r="H13" s="180">
        <f>G13</f>
        <v>0.02</v>
      </c>
      <c r="I13" s="180">
        <f aca="true" t="shared" si="8" ref="I13:R13">H13</f>
        <v>0.02</v>
      </c>
      <c r="J13" s="180">
        <f t="shared" si="8"/>
        <v>0.02</v>
      </c>
      <c r="K13" s="180">
        <f t="shared" si="8"/>
        <v>0.02</v>
      </c>
      <c r="L13" s="180">
        <f t="shared" si="8"/>
        <v>0.02</v>
      </c>
      <c r="M13" s="56">
        <f t="shared" si="8"/>
        <v>0.02</v>
      </c>
      <c r="N13" s="56">
        <f t="shared" si="8"/>
        <v>0.02</v>
      </c>
      <c r="O13" s="180">
        <f t="shared" si="8"/>
        <v>0.02</v>
      </c>
      <c r="P13" s="192">
        <f t="shared" si="8"/>
        <v>0.02</v>
      </c>
      <c r="Q13" s="180">
        <f t="shared" si="8"/>
        <v>0.02</v>
      </c>
      <c r="R13" s="192">
        <f t="shared" si="8"/>
        <v>0.02</v>
      </c>
      <c r="S13" s="195">
        <f>AVERAGE(G13:R13)</f>
        <v>0.019999999999999997</v>
      </c>
      <c r="T13" s="192">
        <f>R13</f>
        <v>0.02</v>
      </c>
      <c r="U13" s="192">
        <f aca="true" t="shared" si="9" ref="U13:AE13">T13</f>
        <v>0.02</v>
      </c>
      <c r="V13" s="192">
        <f t="shared" si="9"/>
        <v>0.02</v>
      </c>
      <c r="W13" s="192">
        <f t="shared" si="9"/>
        <v>0.02</v>
      </c>
      <c r="X13" s="192">
        <f t="shared" si="9"/>
        <v>0.02</v>
      </c>
      <c r="Y13" s="192">
        <f t="shared" si="9"/>
        <v>0.02</v>
      </c>
      <c r="Z13" s="192">
        <f t="shared" si="9"/>
        <v>0.02</v>
      </c>
      <c r="AA13" s="192">
        <f t="shared" si="9"/>
        <v>0.02</v>
      </c>
      <c r="AB13" s="192">
        <f t="shared" si="9"/>
        <v>0.02</v>
      </c>
      <c r="AC13" s="192">
        <f t="shared" si="9"/>
        <v>0.02</v>
      </c>
      <c r="AD13" s="192">
        <f t="shared" si="9"/>
        <v>0.02</v>
      </c>
      <c r="AE13" s="192">
        <f t="shared" si="9"/>
        <v>0.02</v>
      </c>
      <c r="AF13" s="195">
        <f>AVERAGE(T13:AE13)</f>
        <v>0.019999999999999997</v>
      </c>
      <c r="AG13" s="192">
        <f>AE13</f>
        <v>0.02</v>
      </c>
      <c r="AH13" s="192">
        <f aca="true" t="shared" si="10" ref="AH13:AR13">AG13</f>
        <v>0.02</v>
      </c>
      <c r="AI13" s="192">
        <f t="shared" si="10"/>
        <v>0.02</v>
      </c>
      <c r="AJ13" s="192">
        <f t="shared" si="10"/>
        <v>0.02</v>
      </c>
      <c r="AK13" s="192">
        <f t="shared" si="10"/>
        <v>0.02</v>
      </c>
      <c r="AL13" s="192">
        <f t="shared" si="10"/>
        <v>0.02</v>
      </c>
      <c r="AM13" s="192">
        <f t="shared" si="10"/>
        <v>0.02</v>
      </c>
      <c r="AN13" s="192">
        <f t="shared" si="10"/>
        <v>0.02</v>
      </c>
      <c r="AO13" s="192">
        <f t="shared" si="10"/>
        <v>0.02</v>
      </c>
      <c r="AP13" s="192">
        <f t="shared" si="10"/>
        <v>0.02</v>
      </c>
      <c r="AQ13" s="192">
        <f t="shared" si="10"/>
        <v>0.02</v>
      </c>
      <c r="AR13" s="192">
        <f t="shared" si="10"/>
        <v>0.02</v>
      </c>
      <c r="AS13" s="195">
        <f>AVERAGE(AG13:AR13)</f>
        <v>0.019999999999999997</v>
      </c>
      <c r="AT13" s="192">
        <f>AR13</f>
        <v>0.02</v>
      </c>
      <c r="AU13" s="192">
        <f aca="true" t="shared" si="11" ref="AU13:BE13">AT13</f>
        <v>0.02</v>
      </c>
      <c r="AV13" s="192">
        <f t="shared" si="11"/>
        <v>0.02</v>
      </c>
      <c r="AW13" s="192">
        <f t="shared" si="11"/>
        <v>0.02</v>
      </c>
      <c r="AX13" s="192">
        <f t="shared" si="11"/>
        <v>0.02</v>
      </c>
      <c r="AY13" s="192">
        <f t="shared" si="11"/>
        <v>0.02</v>
      </c>
      <c r="AZ13" s="192">
        <f t="shared" si="11"/>
        <v>0.02</v>
      </c>
      <c r="BA13" s="192">
        <f t="shared" si="11"/>
        <v>0.02</v>
      </c>
      <c r="BB13" s="192">
        <f t="shared" si="11"/>
        <v>0.02</v>
      </c>
      <c r="BC13" s="192">
        <f t="shared" si="11"/>
        <v>0.02</v>
      </c>
      <c r="BD13" s="192">
        <f t="shared" si="11"/>
        <v>0.02</v>
      </c>
      <c r="BE13" s="192">
        <f t="shared" si="11"/>
        <v>0.02</v>
      </c>
      <c r="BF13" s="195">
        <f>AVERAGE(AT13:BE13)</f>
        <v>0.019999999999999997</v>
      </c>
      <c r="BG13" s="142"/>
      <c r="BH13" s="142"/>
      <c r="BI13" s="142"/>
      <c r="BJ13" s="142"/>
      <c r="BK13" s="142"/>
      <c r="BL13" s="142"/>
    </row>
    <row r="14" spans="1:64" ht="12.75" customHeight="1" hidden="1">
      <c r="A14" s="20" t="s">
        <v>107</v>
      </c>
      <c r="B14" s="3"/>
      <c r="C14" s="3"/>
      <c r="D14" s="134"/>
      <c r="E14" s="79" t="s">
        <v>56</v>
      </c>
      <c r="F14" s="281">
        <v>5000</v>
      </c>
      <c r="G14" s="73">
        <f>G13*G11</f>
        <v>0.4</v>
      </c>
      <c r="H14" s="73">
        <f aca="true" t="shared" si="12" ref="H14:AR14">H13*(G17+H11)</f>
        <v>0.826</v>
      </c>
      <c r="I14" s="73">
        <f t="shared" si="12"/>
        <v>1.26317</v>
      </c>
      <c r="J14" s="73">
        <f t="shared" si="12"/>
        <v>1.7210864499999996</v>
      </c>
      <c r="K14" s="73">
        <f t="shared" si="12"/>
        <v>2.2012512612499995</v>
      </c>
      <c r="L14" s="73">
        <f t="shared" si="12"/>
        <v>2.7052609013912496</v>
      </c>
      <c r="M14" s="73">
        <f t="shared" si="12"/>
        <v>3.23481260197848</v>
      </c>
      <c r="N14" s="73">
        <f t="shared" si="12"/>
        <v>3.7917109682639456</v>
      </c>
      <c r="O14" s="73">
        <f t="shared" si="12"/>
        <v>4.377875017414829</v>
      </c>
      <c r="P14" s="73">
        <f t="shared" si="12"/>
        <v>4.995345673036245</v>
      </c>
      <c r="Q14" s="73">
        <f t="shared" si="12"/>
        <v>5.646293745683263</v>
      </c>
      <c r="R14" s="73">
        <f t="shared" si="12"/>
        <v>6.333028430974346</v>
      </c>
      <c r="S14" s="191">
        <f>SUM(G14:R14)</f>
        <v>37.49583504999236</v>
      </c>
      <c r="T14" s="73">
        <f>T13*(R17+T11)</f>
        <v>7.058006358972914</v>
      </c>
      <c r="U14" s="73">
        <f t="shared" si="12"/>
        <v>7.823841230691685</v>
      </c>
      <c r="V14" s="73">
        <f t="shared" si="12"/>
        <v>8.633314079904464</v>
      </c>
      <c r="W14" s="73">
        <f t="shared" si="12"/>
        <v>9.48938420093172</v>
      </c>
      <c r="X14" s="73">
        <f t="shared" si="12"/>
        <v>10.395200785709076</v>
      </c>
      <c r="Y14" s="73">
        <f t="shared" si="12"/>
        <v>11.354115316262625</v>
      </c>
      <c r="Z14" s="73">
        <f t="shared" si="12"/>
        <v>12.369694761712505</v>
      </c>
      <c r="AA14" s="73">
        <f t="shared" si="12"/>
        <v>13.445735632118772</v>
      </c>
      <c r="AB14" s="73">
        <f t="shared" si="12"/>
        <v>14.586278944883547</v>
      </c>
      <c r="AC14" s="73">
        <f t="shared" si="12"/>
        <v>15.79562616304449</v>
      </c>
      <c r="AD14" s="73">
        <f t="shared" si="12"/>
        <v>17.078356168651023</v>
      </c>
      <c r="AE14" s="73">
        <f t="shared" si="12"/>
        <v>18.43934333852181</v>
      </c>
      <c r="AF14" s="191">
        <f>SUM(T14:AE14)</f>
        <v>146.4688969814046</v>
      </c>
      <c r="AG14" s="73">
        <f>AG13*(AE17+AG11)</f>
        <v>19.88377679405603</v>
      </c>
      <c r="AH14" s="73">
        <f t="shared" si="12"/>
        <v>21.417180901429365</v>
      </c>
      <c r="AI14" s="73">
        <f t="shared" si="12"/>
        <v>23.04543710346677</v>
      </c>
      <c r="AJ14" s="73">
        <f t="shared" si="12"/>
        <v>24.77480716976772</v>
      </c>
      <c r="AK14" s="73">
        <f t="shared" si="12"/>
        <v>26.611957957286723</v>
      </c>
      <c r="AL14" s="73">
        <f t="shared" si="12"/>
        <v>28.563987779564776</v>
      </c>
      <c r="AM14" s="73">
        <f t="shared" si="12"/>
        <v>30.63845448918982</v>
      </c>
      <c r="AN14" s="73">
        <f t="shared" si="12"/>
        <v>32.84340538486142</v>
      </c>
      <c r="AO14" s="73">
        <f t="shared" si="12"/>
        <v>35.18740906167419</v>
      </c>
      <c r="AP14" s="73">
        <f t="shared" si="12"/>
        <v>37.67958933094385</v>
      </c>
      <c r="AQ14" s="73">
        <f t="shared" si="12"/>
        <v>40.32966134411082</v>
      </c>
      <c r="AR14" s="73">
        <f t="shared" si="12"/>
        <v>43.14797006400053</v>
      </c>
      <c r="AS14" s="191">
        <f>SUM(AG14:AR14)</f>
        <v>364.12363738035197</v>
      </c>
      <c r="AT14" s="73">
        <f>AT13*(AR17+AT11)</f>
        <v>46.145531236032625</v>
      </c>
      <c r="AU14" s="73">
        <f aca="true" t="shared" si="13" ref="AU14:BE14">AU13*(AT17+AU11)</f>
        <v>49.33407502188936</v>
      </c>
      <c r="AV14" s="73">
        <f t="shared" si="13"/>
        <v>52.72609246871649</v>
      </c>
      <c r="AW14" s="73">
        <f t="shared" si="13"/>
        <v>56.3348849981793</v>
      </c>
      <c r="AX14" s="73">
        <f t="shared" si="13"/>
        <v>60.174617111677264</v>
      </c>
      <c r="AY14" s="73">
        <f t="shared" si="13"/>
        <v>64.26037252078027</v>
      </c>
      <c r="AZ14" s="73">
        <f t="shared" si="13"/>
        <v>68.60821392553808</v>
      </c>
      <c r="BA14" s="73">
        <f t="shared" si="13"/>
        <v>73.23524667778703</v>
      </c>
      <c r="BB14" s="73">
        <f t="shared" si="13"/>
        <v>78.15968658199037</v>
      </c>
      <c r="BC14" s="73">
        <f t="shared" si="13"/>
        <v>83.400932102564</v>
      </c>
      <c r="BD14" s="73">
        <f t="shared" si="13"/>
        <v>88.97964126412002</v>
      </c>
      <c r="BE14" s="73">
        <f t="shared" si="13"/>
        <v>94.9178135496794</v>
      </c>
      <c r="BF14" s="191">
        <f>SUM(AT14:BE14)</f>
        <v>816.2771074589541</v>
      </c>
      <c r="BG14" s="137"/>
      <c r="BH14" s="137"/>
      <c r="BI14" s="137"/>
      <c r="BJ14" s="137"/>
      <c r="BK14" s="137"/>
      <c r="BL14" s="137"/>
    </row>
    <row r="15" spans="1:64" ht="12.75" customHeight="1" hidden="1">
      <c r="A15" s="20" t="s">
        <v>109</v>
      </c>
      <c r="B15" s="3"/>
      <c r="C15" s="3"/>
      <c r="D15" s="135"/>
      <c r="E15" s="79"/>
      <c r="F15" s="135"/>
      <c r="G15" s="167">
        <v>0.025</v>
      </c>
      <c r="H15" s="179">
        <v>0.025</v>
      </c>
      <c r="I15" s="179">
        <v>0.025</v>
      </c>
      <c r="J15" s="179">
        <v>0.025</v>
      </c>
      <c r="K15" s="179">
        <v>0.025</v>
      </c>
      <c r="L15" s="179">
        <v>0.025</v>
      </c>
      <c r="M15" s="110">
        <v>0.025</v>
      </c>
      <c r="N15" s="110">
        <v>0.025</v>
      </c>
      <c r="O15" s="179">
        <v>0.025</v>
      </c>
      <c r="P15" s="190">
        <v>0.025</v>
      </c>
      <c r="Q15" s="179">
        <v>0.025</v>
      </c>
      <c r="R15" s="190">
        <v>0.025</v>
      </c>
      <c r="S15" s="195">
        <f>AVERAGE(G15:R15)</f>
        <v>0.024999999999999998</v>
      </c>
      <c r="T15" s="190">
        <v>0.025</v>
      </c>
      <c r="U15" s="190">
        <v>0.025</v>
      </c>
      <c r="V15" s="190">
        <v>0.025</v>
      </c>
      <c r="W15" s="190">
        <v>0.025</v>
      </c>
      <c r="X15" s="190">
        <v>0.025</v>
      </c>
      <c r="Y15" s="190">
        <v>0.025</v>
      </c>
      <c r="Z15" s="190">
        <v>0.025</v>
      </c>
      <c r="AA15" s="190">
        <v>0.025</v>
      </c>
      <c r="AB15" s="190">
        <v>0.025</v>
      </c>
      <c r="AC15" s="190">
        <v>0.025</v>
      </c>
      <c r="AD15" s="190">
        <v>0.025</v>
      </c>
      <c r="AE15" s="190">
        <v>0.025</v>
      </c>
      <c r="AF15" s="195">
        <f>AVERAGE(T15:AE15)</f>
        <v>0.024999999999999998</v>
      </c>
      <c r="AG15" s="190">
        <v>0.025</v>
      </c>
      <c r="AH15" s="190">
        <v>0.025</v>
      </c>
      <c r="AI15" s="190">
        <v>0.025</v>
      </c>
      <c r="AJ15" s="190">
        <v>0.025</v>
      </c>
      <c r="AK15" s="190">
        <v>0.025</v>
      </c>
      <c r="AL15" s="190">
        <v>0.025</v>
      </c>
      <c r="AM15" s="190">
        <v>0.025</v>
      </c>
      <c r="AN15" s="190">
        <v>0.025</v>
      </c>
      <c r="AO15" s="190">
        <v>0.025</v>
      </c>
      <c r="AP15" s="190">
        <v>0.025</v>
      </c>
      <c r="AQ15" s="190">
        <v>0.025</v>
      </c>
      <c r="AR15" s="190">
        <v>0.025</v>
      </c>
      <c r="AS15" s="195">
        <f>AVERAGE(AG15:AR15)</f>
        <v>0.024999999999999998</v>
      </c>
      <c r="AT15" s="190">
        <v>0.025</v>
      </c>
      <c r="AU15" s="190">
        <v>0.025</v>
      </c>
      <c r="AV15" s="190">
        <v>0.025</v>
      </c>
      <c r="AW15" s="190">
        <v>0.025</v>
      </c>
      <c r="AX15" s="190">
        <v>0.025</v>
      </c>
      <c r="AY15" s="190">
        <v>0.025</v>
      </c>
      <c r="AZ15" s="190">
        <v>0.025</v>
      </c>
      <c r="BA15" s="190">
        <v>0.025</v>
      </c>
      <c r="BB15" s="190">
        <v>0.025</v>
      </c>
      <c r="BC15" s="190">
        <v>0.025</v>
      </c>
      <c r="BD15" s="190">
        <v>0.025</v>
      </c>
      <c r="BE15" s="190">
        <v>0.025</v>
      </c>
      <c r="BF15" s="195">
        <f>AVERAGE(AT15:BE15)</f>
        <v>0.024999999999999998</v>
      </c>
      <c r="BG15" s="142"/>
      <c r="BH15" s="142"/>
      <c r="BI15" s="142"/>
      <c r="BJ15" s="142"/>
      <c r="BK15" s="142"/>
      <c r="BL15" s="142"/>
    </row>
    <row r="16" spans="1:64" ht="12.75" customHeight="1" hidden="1">
      <c r="A16" s="20" t="s">
        <v>108</v>
      </c>
      <c r="B16" s="3"/>
      <c r="C16" s="3"/>
      <c r="D16" s="137"/>
      <c r="E16" s="79"/>
      <c r="F16" s="137"/>
      <c r="G16" s="73">
        <f aca="true" t="shared" si="14" ref="G16:AR16">G15*G11</f>
        <v>0.5</v>
      </c>
      <c r="H16" s="73">
        <f t="shared" si="14"/>
        <v>0.5325</v>
      </c>
      <c r="I16" s="73">
        <f t="shared" si="14"/>
        <v>0.5671124999999999</v>
      </c>
      <c r="J16" s="73">
        <f t="shared" si="14"/>
        <v>0.6039748125</v>
      </c>
      <c r="K16" s="73">
        <f t="shared" si="14"/>
        <v>0.6432331753124999</v>
      </c>
      <c r="L16" s="73">
        <f t="shared" si="14"/>
        <v>0.6850433317078123</v>
      </c>
      <c r="M16" s="62">
        <f t="shared" si="14"/>
        <v>0.7295711482688201</v>
      </c>
      <c r="N16" s="62">
        <f t="shared" si="14"/>
        <v>0.7769932729062934</v>
      </c>
      <c r="O16" s="73">
        <f t="shared" si="14"/>
        <v>0.8274978356452025</v>
      </c>
      <c r="P16" s="191">
        <f t="shared" si="14"/>
        <v>0.8812851949621406</v>
      </c>
      <c r="Q16" s="73">
        <f t="shared" si="14"/>
        <v>0.9385687326346798</v>
      </c>
      <c r="R16" s="191">
        <f t="shared" si="14"/>
        <v>0.9995757002559339</v>
      </c>
      <c r="S16" s="191">
        <f>SUM(G16:R16)</f>
        <v>8.685355704193382</v>
      </c>
      <c r="T16" s="191">
        <f t="shared" si="14"/>
        <v>1.0645481207725696</v>
      </c>
      <c r="U16" s="191">
        <f t="shared" si="14"/>
        <v>1.1337437486227866</v>
      </c>
      <c r="V16" s="191">
        <f t="shared" si="14"/>
        <v>1.2074370922832678</v>
      </c>
      <c r="W16" s="191">
        <f t="shared" si="14"/>
        <v>1.28592050328168</v>
      </c>
      <c r="X16" s="191">
        <f t="shared" si="14"/>
        <v>1.3695053359949891</v>
      </c>
      <c r="Y16" s="191">
        <f t="shared" si="14"/>
        <v>1.4585231828346634</v>
      </c>
      <c r="Z16" s="191">
        <f t="shared" si="14"/>
        <v>1.5533271897189165</v>
      </c>
      <c r="AA16" s="191">
        <f t="shared" si="14"/>
        <v>1.6542934570506458</v>
      </c>
      <c r="AB16" s="191">
        <f t="shared" si="14"/>
        <v>1.7618225317589375</v>
      </c>
      <c r="AC16" s="191">
        <f t="shared" si="14"/>
        <v>1.8763409963232682</v>
      </c>
      <c r="AD16" s="191">
        <f t="shared" si="14"/>
        <v>1.9983031610842805</v>
      </c>
      <c r="AE16" s="191">
        <f t="shared" si="14"/>
        <v>2.1281928665547585</v>
      </c>
      <c r="AF16" s="191">
        <f>SUM(T16:AE16)</f>
        <v>18.491958186280765</v>
      </c>
      <c r="AG16" s="191">
        <f t="shared" si="14"/>
        <v>2.2665254028808177</v>
      </c>
      <c r="AH16" s="191">
        <f t="shared" si="14"/>
        <v>2.413849554068071</v>
      </c>
      <c r="AI16" s="191">
        <f t="shared" si="14"/>
        <v>2.5707497750824952</v>
      </c>
      <c r="AJ16" s="191">
        <f t="shared" si="14"/>
        <v>2.7378485104628574</v>
      </c>
      <c r="AK16" s="191">
        <f t="shared" si="14"/>
        <v>2.9158086636429434</v>
      </c>
      <c r="AL16" s="191">
        <f t="shared" si="14"/>
        <v>3.1053362267797344</v>
      </c>
      <c r="AM16" s="191">
        <f t="shared" si="14"/>
        <v>3.307183081520417</v>
      </c>
      <c r="AN16" s="191">
        <f t="shared" si="14"/>
        <v>3.5221499818192434</v>
      </c>
      <c r="AO16" s="191">
        <f t="shared" si="14"/>
        <v>3.7510897306374944</v>
      </c>
      <c r="AP16" s="191">
        <f t="shared" si="14"/>
        <v>3.9949105631289314</v>
      </c>
      <c r="AQ16" s="191">
        <f t="shared" si="14"/>
        <v>4.2545797497323115</v>
      </c>
      <c r="AR16" s="191">
        <f t="shared" si="14"/>
        <v>4.531127433464912</v>
      </c>
      <c r="AS16" s="191">
        <f>SUM(AG16:AR16)</f>
        <v>39.37115867322023</v>
      </c>
      <c r="AT16" s="191">
        <f aca="true" t="shared" si="15" ref="AT16:BE16">AT15*AT11</f>
        <v>4.825650716640131</v>
      </c>
      <c r="AU16" s="191">
        <f t="shared" si="15"/>
        <v>5.1393180132217395</v>
      </c>
      <c r="AV16" s="191">
        <f t="shared" si="15"/>
        <v>5.473373684081152</v>
      </c>
      <c r="AW16" s="191">
        <f t="shared" si="15"/>
        <v>5.829142973546427</v>
      </c>
      <c r="AX16" s="191">
        <f t="shared" si="15"/>
        <v>6.208037266826944</v>
      </c>
      <c r="AY16" s="191">
        <f t="shared" si="15"/>
        <v>6.6115596891706945</v>
      </c>
      <c r="AZ16" s="191">
        <f t="shared" si="15"/>
        <v>7.041311068966789</v>
      </c>
      <c r="BA16" s="191">
        <f t="shared" si="15"/>
        <v>7.4989962884496295</v>
      </c>
      <c r="BB16" s="191">
        <f t="shared" si="15"/>
        <v>7.986431047198855</v>
      </c>
      <c r="BC16" s="191">
        <f t="shared" si="15"/>
        <v>8.50554906526678</v>
      </c>
      <c r="BD16" s="191">
        <f t="shared" si="15"/>
        <v>9.05840975450912</v>
      </c>
      <c r="BE16" s="191">
        <f t="shared" si="15"/>
        <v>9.647206388552213</v>
      </c>
      <c r="BF16" s="191">
        <f>SUM(AT16:BE16)</f>
        <v>83.82498595643048</v>
      </c>
      <c r="BG16" s="137"/>
      <c r="BH16" s="137"/>
      <c r="BI16" s="137"/>
      <c r="BJ16" s="137"/>
      <c r="BK16" s="137"/>
      <c r="BL16" s="137"/>
    </row>
    <row r="17" spans="1:64" s="12" customFormat="1" ht="12.75" customHeight="1" hidden="1" thickBot="1">
      <c r="A17" s="107" t="s">
        <v>201</v>
      </c>
      <c r="B17" s="45"/>
      <c r="C17" s="45"/>
      <c r="D17" s="140"/>
      <c r="E17" s="79"/>
      <c r="F17" s="140"/>
      <c r="G17" s="163">
        <f>G11</f>
        <v>20</v>
      </c>
      <c r="H17" s="163">
        <f aca="true" t="shared" si="16" ref="H17:R17">+G17+H11-H14</f>
        <v>40.474</v>
      </c>
      <c r="I17" s="163">
        <f t="shared" si="16"/>
        <v>61.89532999999999</v>
      </c>
      <c r="J17" s="163">
        <f t="shared" si="16"/>
        <v>84.33323604999998</v>
      </c>
      <c r="K17" s="163">
        <f t="shared" si="16"/>
        <v>107.86131180124998</v>
      </c>
      <c r="L17" s="163">
        <f t="shared" si="16"/>
        <v>132.55778416817122</v>
      </c>
      <c r="M17" s="163">
        <f t="shared" si="16"/>
        <v>158.50581749694553</v>
      </c>
      <c r="N17" s="163">
        <f t="shared" si="16"/>
        <v>185.79383744493333</v>
      </c>
      <c r="O17" s="163">
        <f t="shared" si="16"/>
        <v>214.5158758533266</v>
      </c>
      <c r="P17" s="163">
        <f t="shared" si="16"/>
        <v>244.77193797877598</v>
      </c>
      <c r="Q17" s="163">
        <f t="shared" si="16"/>
        <v>276.6683935384799</v>
      </c>
      <c r="R17" s="163">
        <f t="shared" si="16"/>
        <v>310.3183931177429</v>
      </c>
      <c r="S17" s="232"/>
      <c r="T17" s="163">
        <f>+R17+T11-T14</f>
        <v>345.84231158967276</v>
      </c>
      <c r="U17" s="163">
        <f aca="true" t="shared" si="17" ref="U17:AE17">+T17+U11-U14</f>
        <v>383.36822030389254</v>
      </c>
      <c r="V17" s="163">
        <f t="shared" si="17"/>
        <v>423.0323899153188</v>
      </c>
      <c r="W17" s="163">
        <f t="shared" si="17"/>
        <v>464.97982584565426</v>
      </c>
      <c r="X17" s="163">
        <f t="shared" si="17"/>
        <v>509.36483849974474</v>
      </c>
      <c r="Y17" s="163">
        <f t="shared" si="17"/>
        <v>556.3516504968686</v>
      </c>
      <c r="Z17" s="163">
        <f t="shared" si="17"/>
        <v>606.1150433239128</v>
      </c>
      <c r="AA17" s="163">
        <f t="shared" si="17"/>
        <v>658.8410459738199</v>
      </c>
      <c r="AB17" s="163">
        <f t="shared" si="17"/>
        <v>714.7276682992938</v>
      </c>
      <c r="AC17" s="163">
        <f t="shared" si="17"/>
        <v>773.98568198918</v>
      </c>
      <c r="AD17" s="163">
        <f t="shared" si="17"/>
        <v>836.8394522639002</v>
      </c>
      <c r="AE17" s="163">
        <f t="shared" si="17"/>
        <v>903.5278235875687</v>
      </c>
      <c r="AF17" s="232"/>
      <c r="AG17" s="163">
        <f>+AE17+AG11-AG14</f>
        <v>974.3050629087454</v>
      </c>
      <c r="AH17" s="163">
        <f aca="true" t="shared" si="18" ref="AH17:AR17">+AG17+AH11-AH14</f>
        <v>1049.4418641700388</v>
      </c>
      <c r="AI17" s="163">
        <f t="shared" si="18"/>
        <v>1129.2264180698717</v>
      </c>
      <c r="AJ17" s="163">
        <f t="shared" si="18"/>
        <v>1213.9655513186183</v>
      </c>
      <c r="AK17" s="163">
        <f t="shared" si="18"/>
        <v>1303.9859399070494</v>
      </c>
      <c r="AL17" s="163">
        <f t="shared" si="18"/>
        <v>1399.6354011986741</v>
      </c>
      <c r="AM17" s="163">
        <f t="shared" si="18"/>
        <v>1501.284269970301</v>
      </c>
      <c r="AN17" s="163">
        <f t="shared" si="18"/>
        <v>1609.3268638582094</v>
      </c>
      <c r="AO17" s="163">
        <f t="shared" si="18"/>
        <v>1724.1830440220351</v>
      </c>
      <c r="AP17" s="163">
        <f t="shared" si="18"/>
        <v>1846.2998772162484</v>
      </c>
      <c r="AQ17" s="163">
        <f t="shared" si="18"/>
        <v>1976.1534058614302</v>
      </c>
      <c r="AR17" s="163">
        <f t="shared" si="18"/>
        <v>2114.2505331360258</v>
      </c>
      <c r="AS17" s="232"/>
      <c r="AT17" s="163">
        <f>+AR17+AT11-AT14</f>
        <v>2261.1310305655984</v>
      </c>
      <c r="AU17" s="163">
        <f aca="true" t="shared" si="19" ref="AU17:BE17">+AT17+AU11-AU14</f>
        <v>2417.3696760725784</v>
      </c>
      <c r="AV17" s="163">
        <f t="shared" si="19"/>
        <v>2583.578530967108</v>
      </c>
      <c r="AW17" s="163">
        <f t="shared" si="19"/>
        <v>2760.4093649107854</v>
      </c>
      <c r="AX17" s="163">
        <f t="shared" si="19"/>
        <v>2948.5562384721857</v>
      </c>
      <c r="AY17" s="163">
        <f t="shared" si="19"/>
        <v>3148.758253518233</v>
      </c>
      <c r="AZ17" s="163">
        <f t="shared" si="19"/>
        <v>3361.802482351366</v>
      </c>
      <c r="BA17" s="163">
        <f t="shared" si="19"/>
        <v>3588.5270872115643</v>
      </c>
      <c r="BB17" s="163">
        <f t="shared" si="19"/>
        <v>3829.8246425175284</v>
      </c>
      <c r="BC17" s="163">
        <f t="shared" si="19"/>
        <v>4086.645673025636</v>
      </c>
      <c r="BD17" s="163">
        <f t="shared" si="19"/>
        <v>4360.002421941881</v>
      </c>
      <c r="BE17" s="163">
        <f t="shared" si="19"/>
        <v>4650.97286393429</v>
      </c>
      <c r="BF17" s="232"/>
      <c r="BG17" s="140"/>
      <c r="BH17" s="140"/>
      <c r="BI17" s="140"/>
      <c r="BJ17" s="140"/>
      <c r="BK17" s="140"/>
      <c r="BL17" s="140"/>
    </row>
    <row r="18" spans="1:64" s="234" customFormat="1" ht="12.75" customHeight="1" thickBot="1">
      <c r="A18" s="235"/>
      <c r="B18" s="236"/>
      <c r="C18" s="236"/>
      <c r="D18" s="137"/>
      <c r="E18" s="79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</row>
    <row r="19" spans="1:64" s="234" customFormat="1" ht="12.75" customHeight="1" thickBot="1">
      <c r="A19" s="28" t="s">
        <v>126</v>
      </c>
      <c r="B19" s="237"/>
      <c r="C19" s="237"/>
      <c r="D19" s="135"/>
      <c r="E19" s="79"/>
      <c r="F19" s="135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</row>
    <row r="20" spans="1:64" s="83" customFormat="1" ht="12.75" customHeight="1" hidden="1">
      <c r="A20" s="205" t="s">
        <v>189</v>
      </c>
      <c r="B20" s="206"/>
      <c r="C20" s="206"/>
      <c r="D20" s="207"/>
      <c r="E20" s="79"/>
      <c r="F20" s="207"/>
      <c r="G20" s="250">
        <v>20</v>
      </c>
      <c r="H20" s="251">
        <f aca="true" t="shared" si="20" ref="H20:R20">G20*(1+H42)</f>
        <v>20</v>
      </c>
      <c r="I20" s="251">
        <f t="shared" si="20"/>
        <v>20</v>
      </c>
      <c r="J20" s="251">
        <f t="shared" si="20"/>
        <v>20</v>
      </c>
      <c r="K20" s="251">
        <f t="shared" si="20"/>
        <v>20</v>
      </c>
      <c r="L20" s="251">
        <f t="shared" si="20"/>
        <v>20</v>
      </c>
      <c r="M20" s="252">
        <f t="shared" si="20"/>
        <v>20</v>
      </c>
      <c r="N20" s="252">
        <f t="shared" si="20"/>
        <v>20</v>
      </c>
      <c r="O20" s="251">
        <f t="shared" si="20"/>
        <v>20</v>
      </c>
      <c r="P20" s="253">
        <f t="shared" si="20"/>
        <v>20</v>
      </c>
      <c r="Q20" s="251">
        <f t="shared" si="20"/>
        <v>20</v>
      </c>
      <c r="R20" s="253">
        <f t="shared" si="20"/>
        <v>20</v>
      </c>
      <c r="S20" s="253">
        <f aca="true" t="shared" si="21" ref="S20:S33">AVERAGE(G20:R20)</f>
        <v>20</v>
      </c>
      <c r="T20" s="253">
        <f>R20*(1+T42)</f>
        <v>20</v>
      </c>
      <c r="U20" s="253">
        <f aca="true" t="shared" si="22" ref="U20:AE20">T20*(1+U42)</f>
        <v>20</v>
      </c>
      <c r="V20" s="253">
        <f t="shared" si="22"/>
        <v>20</v>
      </c>
      <c r="W20" s="253">
        <f t="shared" si="22"/>
        <v>20</v>
      </c>
      <c r="X20" s="253">
        <f t="shared" si="22"/>
        <v>20</v>
      </c>
      <c r="Y20" s="253">
        <f t="shared" si="22"/>
        <v>20</v>
      </c>
      <c r="Z20" s="253">
        <f t="shared" si="22"/>
        <v>20</v>
      </c>
      <c r="AA20" s="253">
        <f t="shared" si="22"/>
        <v>20</v>
      </c>
      <c r="AB20" s="253">
        <f t="shared" si="22"/>
        <v>20</v>
      </c>
      <c r="AC20" s="253">
        <f t="shared" si="22"/>
        <v>20</v>
      </c>
      <c r="AD20" s="253">
        <f t="shared" si="22"/>
        <v>20</v>
      </c>
      <c r="AE20" s="253">
        <f t="shared" si="22"/>
        <v>20</v>
      </c>
      <c r="AF20" s="253">
        <f aca="true" t="shared" si="23" ref="AF20:AF33">AVERAGE(T20:AE20)</f>
        <v>20</v>
      </c>
      <c r="AG20" s="253">
        <f>AE20*(1+AG42)</f>
        <v>20</v>
      </c>
      <c r="AH20" s="253">
        <f aca="true" t="shared" si="24" ref="AH20:AR20">AG20*(1+AH42)</f>
        <v>20</v>
      </c>
      <c r="AI20" s="253">
        <f t="shared" si="24"/>
        <v>20</v>
      </c>
      <c r="AJ20" s="253">
        <f t="shared" si="24"/>
        <v>20</v>
      </c>
      <c r="AK20" s="253">
        <f t="shared" si="24"/>
        <v>20</v>
      </c>
      <c r="AL20" s="253">
        <f t="shared" si="24"/>
        <v>20</v>
      </c>
      <c r="AM20" s="253">
        <f t="shared" si="24"/>
        <v>20</v>
      </c>
      <c r="AN20" s="253">
        <f t="shared" si="24"/>
        <v>20</v>
      </c>
      <c r="AO20" s="253">
        <f t="shared" si="24"/>
        <v>20</v>
      </c>
      <c r="AP20" s="253">
        <f t="shared" si="24"/>
        <v>20</v>
      </c>
      <c r="AQ20" s="253">
        <f t="shared" si="24"/>
        <v>20</v>
      </c>
      <c r="AR20" s="253">
        <f t="shared" si="24"/>
        <v>20</v>
      </c>
      <c r="AS20" s="253">
        <f aca="true" t="shared" si="25" ref="AS20:AS33">AVERAGE(AG20:AR20)</f>
        <v>20</v>
      </c>
      <c r="AT20" s="253">
        <f>AR20*(1+AT42)</f>
        <v>20</v>
      </c>
      <c r="AU20" s="253">
        <f aca="true" t="shared" si="26" ref="AU20:BE20">AT20*(1+AU42)</f>
        <v>20</v>
      </c>
      <c r="AV20" s="253">
        <f t="shared" si="26"/>
        <v>20</v>
      </c>
      <c r="AW20" s="253">
        <f t="shared" si="26"/>
        <v>20</v>
      </c>
      <c r="AX20" s="253">
        <f t="shared" si="26"/>
        <v>20</v>
      </c>
      <c r="AY20" s="253">
        <f t="shared" si="26"/>
        <v>20</v>
      </c>
      <c r="AZ20" s="253">
        <f t="shared" si="26"/>
        <v>20</v>
      </c>
      <c r="BA20" s="253">
        <f t="shared" si="26"/>
        <v>20</v>
      </c>
      <c r="BB20" s="253">
        <f t="shared" si="26"/>
        <v>20</v>
      </c>
      <c r="BC20" s="253">
        <f t="shared" si="26"/>
        <v>20</v>
      </c>
      <c r="BD20" s="253">
        <f t="shared" si="26"/>
        <v>20</v>
      </c>
      <c r="BE20" s="253">
        <f t="shared" si="26"/>
        <v>20</v>
      </c>
      <c r="BF20" s="253">
        <f aca="true" t="shared" si="27" ref="BF20:BF33">AVERAGE(AT20:BE20)</f>
        <v>20</v>
      </c>
      <c r="BG20" s="141"/>
      <c r="BH20" s="141"/>
      <c r="BI20" s="141"/>
      <c r="BJ20" s="141"/>
      <c r="BK20" s="141"/>
      <c r="BL20" s="141"/>
    </row>
    <row r="21" spans="1:64" ht="12.75" customHeight="1" hidden="1">
      <c r="A21" s="20" t="s">
        <v>200</v>
      </c>
      <c r="B21" s="3"/>
      <c r="C21" s="3"/>
      <c r="D21" s="141"/>
      <c r="E21" s="79"/>
      <c r="F21" s="141"/>
      <c r="G21" s="171">
        <v>20</v>
      </c>
      <c r="H21" s="77">
        <f>G21</f>
        <v>20</v>
      </c>
      <c r="I21" s="77">
        <f aca="true" t="shared" si="28" ref="I21:R21">H21</f>
        <v>20</v>
      </c>
      <c r="J21" s="77">
        <f t="shared" si="28"/>
        <v>20</v>
      </c>
      <c r="K21" s="77">
        <f t="shared" si="28"/>
        <v>20</v>
      </c>
      <c r="L21" s="77">
        <f t="shared" si="28"/>
        <v>20</v>
      </c>
      <c r="M21" s="53">
        <f t="shared" si="28"/>
        <v>20</v>
      </c>
      <c r="N21" s="53">
        <f t="shared" si="28"/>
        <v>20</v>
      </c>
      <c r="O21" s="77">
        <f t="shared" si="28"/>
        <v>20</v>
      </c>
      <c r="P21" s="194">
        <f t="shared" si="28"/>
        <v>20</v>
      </c>
      <c r="Q21" s="77">
        <f t="shared" si="28"/>
        <v>20</v>
      </c>
      <c r="R21" s="194">
        <f t="shared" si="28"/>
        <v>20</v>
      </c>
      <c r="S21" s="194">
        <f t="shared" si="21"/>
        <v>20</v>
      </c>
      <c r="T21" s="194">
        <f>R21</f>
        <v>20</v>
      </c>
      <c r="U21" s="194">
        <f aca="true" t="shared" si="29" ref="U21:AE21">T21</f>
        <v>20</v>
      </c>
      <c r="V21" s="194">
        <f t="shared" si="29"/>
        <v>20</v>
      </c>
      <c r="W21" s="194">
        <f t="shared" si="29"/>
        <v>20</v>
      </c>
      <c r="X21" s="194">
        <f t="shared" si="29"/>
        <v>20</v>
      </c>
      <c r="Y21" s="194">
        <f t="shared" si="29"/>
        <v>20</v>
      </c>
      <c r="Z21" s="194">
        <f t="shared" si="29"/>
        <v>20</v>
      </c>
      <c r="AA21" s="194">
        <f t="shared" si="29"/>
        <v>20</v>
      </c>
      <c r="AB21" s="194">
        <f t="shared" si="29"/>
        <v>20</v>
      </c>
      <c r="AC21" s="194">
        <f t="shared" si="29"/>
        <v>20</v>
      </c>
      <c r="AD21" s="194">
        <f t="shared" si="29"/>
        <v>20</v>
      </c>
      <c r="AE21" s="194">
        <f t="shared" si="29"/>
        <v>20</v>
      </c>
      <c r="AF21" s="194">
        <f t="shared" si="23"/>
        <v>20</v>
      </c>
      <c r="AG21" s="194">
        <f>AE21</f>
        <v>20</v>
      </c>
      <c r="AH21" s="194">
        <f aca="true" t="shared" si="30" ref="AH21:AR21">AG21</f>
        <v>20</v>
      </c>
      <c r="AI21" s="194">
        <f t="shared" si="30"/>
        <v>20</v>
      </c>
      <c r="AJ21" s="194">
        <f t="shared" si="30"/>
        <v>20</v>
      </c>
      <c r="AK21" s="194">
        <f t="shared" si="30"/>
        <v>20</v>
      </c>
      <c r="AL21" s="194">
        <f t="shared" si="30"/>
        <v>20</v>
      </c>
      <c r="AM21" s="194">
        <f t="shared" si="30"/>
        <v>20</v>
      </c>
      <c r="AN21" s="194">
        <f t="shared" si="30"/>
        <v>20</v>
      </c>
      <c r="AO21" s="194">
        <f t="shared" si="30"/>
        <v>20</v>
      </c>
      <c r="AP21" s="194">
        <f t="shared" si="30"/>
        <v>20</v>
      </c>
      <c r="AQ21" s="194">
        <f t="shared" si="30"/>
        <v>20</v>
      </c>
      <c r="AR21" s="194">
        <f t="shared" si="30"/>
        <v>20</v>
      </c>
      <c r="AS21" s="194">
        <f t="shared" si="25"/>
        <v>20</v>
      </c>
      <c r="AT21" s="194">
        <f>AR21</f>
        <v>20</v>
      </c>
      <c r="AU21" s="194">
        <f aca="true" t="shared" si="31" ref="AU21:BE21">AT21</f>
        <v>20</v>
      </c>
      <c r="AV21" s="194">
        <f t="shared" si="31"/>
        <v>20</v>
      </c>
      <c r="AW21" s="194">
        <f t="shared" si="31"/>
        <v>20</v>
      </c>
      <c r="AX21" s="194">
        <f t="shared" si="31"/>
        <v>20</v>
      </c>
      <c r="AY21" s="194">
        <f t="shared" si="31"/>
        <v>20</v>
      </c>
      <c r="AZ21" s="194">
        <f t="shared" si="31"/>
        <v>20</v>
      </c>
      <c r="BA21" s="194">
        <f t="shared" si="31"/>
        <v>20</v>
      </c>
      <c r="BB21" s="194">
        <f t="shared" si="31"/>
        <v>20</v>
      </c>
      <c r="BC21" s="194">
        <f t="shared" si="31"/>
        <v>20</v>
      </c>
      <c r="BD21" s="194">
        <f t="shared" si="31"/>
        <v>20</v>
      </c>
      <c r="BE21" s="194">
        <f t="shared" si="31"/>
        <v>20</v>
      </c>
      <c r="BF21" s="194">
        <f t="shared" si="27"/>
        <v>20</v>
      </c>
      <c r="BG21" s="141"/>
      <c r="BH21" s="141"/>
      <c r="BI21" s="141"/>
      <c r="BJ21" s="141"/>
      <c r="BK21" s="141"/>
      <c r="BL21" s="141"/>
    </row>
    <row r="22" spans="1:64" ht="12.75" customHeight="1" hidden="1">
      <c r="A22" s="20" t="s">
        <v>202</v>
      </c>
      <c r="B22" s="3"/>
      <c r="C22" s="3"/>
      <c r="D22" s="142"/>
      <c r="E22" s="79"/>
      <c r="F22" s="142"/>
      <c r="G22" s="172">
        <v>0.15</v>
      </c>
      <c r="H22" s="78">
        <v>0.15</v>
      </c>
      <c r="I22" s="78">
        <f aca="true" t="shared" si="32" ref="I22:R22">H22</f>
        <v>0.15</v>
      </c>
      <c r="J22" s="78">
        <f t="shared" si="32"/>
        <v>0.15</v>
      </c>
      <c r="K22" s="78">
        <f t="shared" si="32"/>
        <v>0.15</v>
      </c>
      <c r="L22" s="78">
        <f t="shared" si="32"/>
        <v>0.15</v>
      </c>
      <c r="M22" s="54">
        <f t="shared" si="32"/>
        <v>0.15</v>
      </c>
      <c r="N22" s="54">
        <f t="shared" si="32"/>
        <v>0.15</v>
      </c>
      <c r="O22" s="78">
        <f t="shared" si="32"/>
        <v>0.15</v>
      </c>
      <c r="P22" s="195">
        <f t="shared" si="32"/>
        <v>0.15</v>
      </c>
      <c r="Q22" s="78">
        <f t="shared" si="32"/>
        <v>0.15</v>
      </c>
      <c r="R22" s="195">
        <f t="shared" si="32"/>
        <v>0.15</v>
      </c>
      <c r="S22" s="195">
        <f t="shared" si="21"/>
        <v>0.14999999999999997</v>
      </c>
      <c r="T22" s="195">
        <f>R22</f>
        <v>0.15</v>
      </c>
      <c r="U22" s="195">
        <f aca="true" t="shared" si="33" ref="U22:AE22">T22</f>
        <v>0.15</v>
      </c>
      <c r="V22" s="195">
        <f t="shared" si="33"/>
        <v>0.15</v>
      </c>
      <c r="W22" s="195">
        <f t="shared" si="33"/>
        <v>0.15</v>
      </c>
      <c r="X22" s="195">
        <f t="shared" si="33"/>
        <v>0.15</v>
      </c>
      <c r="Y22" s="195">
        <f t="shared" si="33"/>
        <v>0.15</v>
      </c>
      <c r="Z22" s="195">
        <f t="shared" si="33"/>
        <v>0.15</v>
      </c>
      <c r="AA22" s="195">
        <f t="shared" si="33"/>
        <v>0.15</v>
      </c>
      <c r="AB22" s="195">
        <f t="shared" si="33"/>
        <v>0.15</v>
      </c>
      <c r="AC22" s="195">
        <f t="shared" si="33"/>
        <v>0.15</v>
      </c>
      <c r="AD22" s="195">
        <f t="shared" si="33"/>
        <v>0.15</v>
      </c>
      <c r="AE22" s="195">
        <f t="shared" si="33"/>
        <v>0.15</v>
      </c>
      <c r="AF22" s="195">
        <f t="shared" si="23"/>
        <v>0.14999999999999997</v>
      </c>
      <c r="AG22" s="195">
        <f>AE22</f>
        <v>0.15</v>
      </c>
      <c r="AH22" s="195">
        <f aca="true" t="shared" si="34" ref="AH22:AR22">AG22</f>
        <v>0.15</v>
      </c>
      <c r="AI22" s="195">
        <f t="shared" si="34"/>
        <v>0.15</v>
      </c>
      <c r="AJ22" s="195">
        <f t="shared" si="34"/>
        <v>0.15</v>
      </c>
      <c r="AK22" s="195">
        <f t="shared" si="34"/>
        <v>0.15</v>
      </c>
      <c r="AL22" s="195">
        <f t="shared" si="34"/>
        <v>0.15</v>
      </c>
      <c r="AM22" s="195">
        <f t="shared" si="34"/>
        <v>0.15</v>
      </c>
      <c r="AN22" s="195">
        <f t="shared" si="34"/>
        <v>0.15</v>
      </c>
      <c r="AO22" s="195">
        <f t="shared" si="34"/>
        <v>0.15</v>
      </c>
      <c r="AP22" s="195">
        <f t="shared" si="34"/>
        <v>0.15</v>
      </c>
      <c r="AQ22" s="195">
        <f t="shared" si="34"/>
        <v>0.15</v>
      </c>
      <c r="AR22" s="195">
        <f t="shared" si="34"/>
        <v>0.15</v>
      </c>
      <c r="AS22" s="195">
        <f t="shared" si="25"/>
        <v>0.14999999999999997</v>
      </c>
      <c r="AT22" s="195">
        <f>AR22</f>
        <v>0.15</v>
      </c>
      <c r="AU22" s="195">
        <f aca="true" t="shared" si="35" ref="AU22:BE22">AT22</f>
        <v>0.15</v>
      </c>
      <c r="AV22" s="195">
        <f t="shared" si="35"/>
        <v>0.15</v>
      </c>
      <c r="AW22" s="195">
        <f t="shared" si="35"/>
        <v>0.15</v>
      </c>
      <c r="AX22" s="195">
        <f t="shared" si="35"/>
        <v>0.15</v>
      </c>
      <c r="AY22" s="195">
        <f t="shared" si="35"/>
        <v>0.15</v>
      </c>
      <c r="AZ22" s="195">
        <f t="shared" si="35"/>
        <v>0.15</v>
      </c>
      <c r="BA22" s="195">
        <f t="shared" si="35"/>
        <v>0.15</v>
      </c>
      <c r="BB22" s="195">
        <f t="shared" si="35"/>
        <v>0.15</v>
      </c>
      <c r="BC22" s="195">
        <f t="shared" si="35"/>
        <v>0.15</v>
      </c>
      <c r="BD22" s="195">
        <f t="shared" si="35"/>
        <v>0.15</v>
      </c>
      <c r="BE22" s="195">
        <f t="shared" si="35"/>
        <v>0.15</v>
      </c>
      <c r="BF22" s="195">
        <f t="shared" si="27"/>
        <v>0.14999999999999997</v>
      </c>
      <c r="BG22" s="142"/>
      <c r="BH22" s="142"/>
      <c r="BI22" s="142"/>
      <c r="BJ22" s="142"/>
      <c r="BK22" s="142"/>
      <c r="BL22" s="142"/>
    </row>
    <row r="23" spans="1:64" ht="12.75" customHeight="1" hidden="1">
      <c r="A23" s="20" t="s">
        <v>193</v>
      </c>
      <c r="B23" s="3"/>
      <c r="C23" s="3"/>
      <c r="D23" s="142"/>
      <c r="E23" s="79"/>
      <c r="F23" s="142"/>
      <c r="G23" s="172">
        <v>0.03</v>
      </c>
      <c r="H23" s="78">
        <f aca="true" t="shared" si="36" ref="H23:R23">G23</f>
        <v>0.03</v>
      </c>
      <c r="I23" s="78">
        <f t="shared" si="36"/>
        <v>0.03</v>
      </c>
      <c r="J23" s="78">
        <f t="shared" si="36"/>
        <v>0.03</v>
      </c>
      <c r="K23" s="78">
        <f t="shared" si="36"/>
        <v>0.03</v>
      </c>
      <c r="L23" s="78">
        <f t="shared" si="36"/>
        <v>0.03</v>
      </c>
      <c r="M23" s="54">
        <f t="shared" si="36"/>
        <v>0.03</v>
      </c>
      <c r="N23" s="54">
        <f t="shared" si="36"/>
        <v>0.03</v>
      </c>
      <c r="O23" s="78">
        <f t="shared" si="36"/>
        <v>0.03</v>
      </c>
      <c r="P23" s="195">
        <f t="shared" si="36"/>
        <v>0.03</v>
      </c>
      <c r="Q23" s="78">
        <f t="shared" si="36"/>
        <v>0.03</v>
      </c>
      <c r="R23" s="195">
        <f t="shared" si="36"/>
        <v>0.03</v>
      </c>
      <c r="S23" s="195">
        <f t="shared" si="21"/>
        <v>0.03000000000000001</v>
      </c>
      <c r="T23" s="195">
        <f>R23</f>
        <v>0.03</v>
      </c>
      <c r="U23" s="195">
        <f aca="true" t="shared" si="37" ref="U23:AE23">T23</f>
        <v>0.03</v>
      </c>
      <c r="V23" s="195">
        <f t="shared" si="37"/>
        <v>0.03</v>
      </c>
      <c r="W23" s="195">
        <f t="shared" si="37"/>
        <v>0.03</v>
      </c>
      <c r="X23" s="195">
        <f t="shared" si="37"/>
        <v>0.03</v>
      </c>
      <c r="Y23" s="195">
        <f t="shared" si="37"/>
        <v>0.03</v>
      </c>
      <c r="Z23" s="195">
        <f t="shared" si="37"/>
        <v>0.03</v>
      </c>
      <c r="AA23" s="195">
        <f t="shared" si="37"/>
        <v>0.03</v>
      </c>
      <c r="AB23" s="195">
        <f t="shared" si="37"/>
        <v>0.03</v>
      </c>
      <c r="AC23" s="195">
        <f t="shared" si="37"/>
        <v>0.03</v>
      </c>
      <c r="AD23" s="195">
        <f t="shared" si="37"/>
        <v>0.03</v>
      </c>
      <c r="AE23" s="195">
        <f t="shared" si="37"/>
        <v>0.03</v>
      </c>
      <c r="AF23" s="195">
        <f t="shared" si="23"/>
        <v>0.03000000000000001</v>
      </c>
      <c r="AG23" s="195">
        <f>AE23</f>
        <v>0.03</v>
      </c>
      <c r="AH23" s="195">
        <f aca="true" t="shared" si="38" ref="AH23:AR23">AG23</f>
        <v>0.03</v>
      </c>
      <c r="AI23" s="195">
        <f t="shared" si="38"/>
        <v>0.03</v>
      </c>
      <c r="AJ23" s="195">
        <f t="shared" si="38"/>
        <v>0.03</v>
      </c>
      <c r="AK23" s="195">
        <f t="shared" si="38"/>
        <v>0.03</v>
      </c>
      <c r="AL23" s="195">
        <f t="shared" si="38"/>
        <v>0.03</v>
      </c>
      <c r="AM23" s="195">
        <f t="shared" si="38"/>
        <v>0.03</v>
      </c>
      <c r="AN23" s="195">
        <f t="shared" si="38"/>
        <v>0.03</v>
      </c>
      <c r="AO23" s="195">
        <f t="shared" si="38"/>
        <v>0.03</v>
      </c>
      <c r="AP23" s="195">
        <f t="shared" si="38"/>
        <v>0.03</v>
      </c>
      <c r="AQ23" s="195">
        <f t="shared" si="38"/>
        <v>0.03</v>
      </c>
      <c r="AR23" s="195">
        <f t="shared" si="38"/>
        <v>0.03</v>
      </c>
      <c r="AS23" s="195">
        <f t="shared" si="25"/>
        <v>0.03000000000000001</v>
      </c>
      <c r="AT23" s="195">
        <f>AR23</f>
        <v>0.03</v>
      </c>
      <c r="AU23" s="195">
        <f aca="true" t="shared" si="39" ref="AU23:BE23">AT23</f>
        <v>0.03</v>
      </c>
      <c r="AV23" s="195">
        <f t="shared" si="39"/>
        <v>0.03</v>
      </c>
      <c r="AW23" s="195">
        <f t="shared" si="39"/>
        <v>0.03</v>
      </c>
      <c r="AX23" s="195">
        <f t="shared" si="39"/>
        <v>0.03</v>
      </c>
      <c r="AY23" s="195">
        <f t="shared" si="39"/>
        <v>0.03</v>
      </c>
      <c r="AZ23" s="195">
        <f t="shared" si="39"/>
        <v>0.03</v>
      </c>
      <c r="BA23" s="195">
        <f t="shared" si="39"/>
        <v>0.03</v>
      </c>
      <c r="BB23" s="195">
        <f t="shared" si="39"/>
        <v>0.03</v>
      </c>
      <c r="BC23" s="195">
        <f t="shared" si="39"/>
        <v>0.03</v>
      </c>
      <c r="BD23" s="195">
        <f t="shared" si="39"/>
        <v>0.03</v>
      </c>
      <c r="BE23" s="195">
        <f t="shared" si="39"/>
        <v>0.03</v>
      </c>
      <c r="BF23" s="195">
        <f t="shared" si="27"/>
        <v>0.03000000000000001</v>
      </c>
      <c r="BG23" s="142"/>
      <c r="BH23" s="142"/>
      <c r="BI23" s="142"/>
      <c r="BJ23" s="142"/>
      <c r="BK23" s="142"/>
      <c r="BL23" s="142"/>
    </row>
    <row r="24" spans="1:64" ht="12.75" customHeight="1" hidden="1">
      <c r="A24" s="20" t="s">
        <v>203</v>
      </c>
      <c r="B24" s="3"/>
      <c r="C24" s="3"/>
      <c r="D24" s="142"/>
      <c r="E24" s="79"/>
      <c r="F24" s="142"/>
      <c r="G24" s="172">
        <v>0.125</v>
      </c>
      <c r="H24" s="78">
        <f>G24</f>
        <v>0.125</v>
      </c>
      <c r="I24" s="78">
        <f aca="true" t="shared" si="40" ref="I24:R24">H24</f>
        <v>0.125</v>
      </c>
      <c r="J24" s="78">
        <f t="shared" si="40"/>
        <v>0.125</v>
      </c>
      <c r="K24" s="78">
        <f t="shared" si="40"/>
        <v>0.125</v>
      </c>
      <c r="L24" s="78">
        <f t="shared" si="40"/>
        <v>0.125</v>
      </c>
      <c r="M24" s="54">
        <f t="shared" si="40"/>
        <v>0.125</v>
      </c>
      <c r="N24" s="54">
        <f t="shared" si="40"/>
        <v>0.125</v>
      </c>
      <c r="O24" s="78">
        <f t="shared" si="40"/>
        <v>0.125</v>
      </c>
      <c r="P24" s="195">
        <f t="shared" si="40"/>
        <v>0.125</v>
      </c>
      <c r="Q24" s="78">
        <f t="shared" si="40"/>
        <v>0.125</v>
      </c>
      <c r="R24" s="195">
        <f t="shared" si="40"/>
        <v>0.125</v>
      </c>
      <c r="S24" s="195">
        <f t="shared" si="21"/>
        <v>0.125</v>
      </c>
      <c r="T24" s="195">
        <f>R24</f>
        <v>0.125</v>
      </c>
      <c r="U24" s="195">
        <f aca="true" t="shared" si="41" ref="U24:AE24">T24</f>
        <v>0.125</v>
      </c>
      <c r="V24" s="195">
        <f t="shared" si="41"/>
        <v>0.125</v>
      </c>
      <c r="W24" s="195">
        <f t="shared" si="41"/>
        <v>0.125</v>
      </c>
      <c r="X24" s="195">
        <f t="shared" si="41"/>
        <v>0.125</v>
      </c>
      <c r="Y24" s="195">
        <f t="shared" si="41"/>
        <v>0.125</v>
      </c>
      <c r="Z24" s="195">
        <f t="shared" si="41"/>
        <v>0.125</v>
      </c>
      <c r="AA24" s="195">
        <f t="shared" si="41"/>
        <v>0.125</v>
      </c>
      <c r="AB24" s="195">
        <f t="shared" si="41"/>
        <v>0.125</v>
      </c>
      <c r="AC24" s="195">
        <f t="shared" si="41"/>
        <v>0.125</v>
      </c>
      <c r="AD24" s="195">
        <f t="shared" si="41"/>
        <v>0.125</v>
      </c>
      <c r="AE24" s="195">
        <f t="shared" si="41"/>
        <v>0.125</v>
      </c>
      <c r="AF24" s="195">
        <f t="shared" si="23"/>
        <v>0.125</v>
      </c>
      <c r="AG24" s="195">
        <f>AE24</f>
        <v>0.125</v>
      </c>
      <c r="AH24" s="195">
        <f aca="true" t="shared" si="42" ref="AH24:AR24">AG24</f>
        <v>0.125</v>
      </c>
      <c r="AI24" s="195">
        <f t="shared" si="42"/>
        <v>0.125</v>
      </c>
      <c r="AJ24" s="195">
        <f t="shared" si="42"/>
        <v>0.125</v>
      </c>
      <c r="AK24" s="195">
        <f t="shared" si="42"/>
        <v>0.125</v>
      </c>
      <c r="AL24" s="195">
        <f t="shared" si="42"/>
        <v>0.125</v>
      </c>
      <c r="AM24" s="195">
        <f t="shared" si="42"/>
        <v>0.125</v>
      </c>
      <c r="AN24" s="195">
        <f t="shared" si="42"/>
        <v>0.125</v>
      </c>
      <c r="AO24" s="195">
        <f t="shared" si="42"/>
        <v>0.125</v>
      </c>
      <c r="AP24" s="195">
        <f t="shared" si="42"/>
        <v>0.125</v>
      </c>
      <c r="AQ24" s="195">
        <f t="shared" si="42"/>
        <v>0.125</v>
      </c>
      <c r="AR24" s="195">
        <f t="shared" si="42"/>
        <v>0.125</v>
      </c>
      <c r="AS24" s="195">
        <f t="shared" si="25"/>
        <v>0.125</v>
      </c>
      <c r="AT24" s="195">
        <f>AR24</f>
        <v>0.125</v>
      </c>
      <c r="AU24" s="195">
        <f aca="true" t="shared" si="43" ref="AU24:BE24">AT24</f>
        <v>0.125</v>
      </c>
      <c r="AV24" s="195">
        <f t="shared" si="43"/>
        <v>0.125</v>
      </c>
      <c r="AW24" s="195">
        <f t="shared" si="43"/>
        <v>0.125</v>
      </c>
      <c r="AX24" s="195">
        <f t="shared" si="43"/>
        <v>0.125</v>
      </c>
      <c r="AY24" s="195">
        <f t="shared" si="43"/>
        <v>0.125</v>
      </c>
      <c r="AZ24" s="195">
        <f t="shared" si="43"/>
        <v>0.125</v>
      </c>
      <c r="BA24" s="195">
        <f t="shared" si="43"/>
        <v>0.125</v>
      </c>
      <c r="BB24" s="195">
        <f t="shared" si="43"/>
        <v>0.125</v>
      </c>
      <c r="BC24" s="195">
        <f t="shared" si="43"/>
        <v>0.125</v>
      </c>
      <c r="BD24" s="195">
        <f t="shared" si="43"/>
        <v>0.125</v>
      </c>
      <c r="BE24" s="195">
        <f t="shared" si="43"/>
        <v>0.125</v>
      </c>
      <c r="BF24" s="195">
        <f t="shared" si="27"/>
        <v>0.125</v>
      </c>
      <c r="BG24" s="142"/>
      <c r="BH24" s="142"/>
      <c r="BI24" s="142"/>
      <c r="BJ24" s="142"/>
      <c r="BK24" s="142"/>
      <c r="BL24" s="142"/>
    </row>
    <row r="25" spans="1:64" ht="12.75" customHeight="1" hidden="1" thickBot="1">
      <c r="A25" s="20" t="s">
        <v>115</v>
      </c>
      <c r="B25" s="3"/>
      <c r="C25" s="3"/>
      <c r="D25" s="141"/>
      <c r="E25" s="79"/>
      <c r="F25" s="141"/>
      <c r="G25" s="170">
        <v>25</v>
      </c>
      <c r="H25" s="76">
        <f aca="true" t="shared" si="44" ref="H25:R25">G25*(1+H42)</f>
        <v>25</v>
      </c>
      <c r="I25" s="76">
        <f t="shared" si="44"/>
        <v>25</v>
      </c>
      <c r="J25" s="76">
        <f t="shared" si="44"/>
        <v>25</v>
      </c>
      <c r="K25" s="76">
        <f t="shared" si="44"/>
        <v>25</v>
      </c>
      <c r="L25" s="76">
        <f t="shared" si="44"/>
        <v>25</v>
      </c>
      <c r="M25" s="67">
        <f t="shared" si="44"/>
        <v>25</v>
      </c>
      <c r="N25" s="67">
        <f t="shared" si="44"/>
        <v>25</v>
      </c>
      <c r="O25" s="76">
        <f t="shared" si="44"/>
        <v>25</v>
      </c>
      <c r="P25" s="193">
        <f t="shared" si="44"/>
        <v>25</v>
      </c>
      <c r="Q25" s="76">
        <f t="shared" si="44"/>
        <v>25</v>
      </c>
      <c r="R25" s="193">
        <f t="shared" si="44"/>
        <v>25</v>
      </c>
      <c r="S25" s="193">
        <f t="shared" si="21"/>
        <v>25</v>
      </c>
      <c r="T25" s="193">
        <f>R25*(1+T42)</f>
        <v>25</v>
      </c>
      <c r="U25" s="193">
        <f aca="true" t="shared" si="45" ref="U25:AE25">T25*(1+U42)</f>
        <v>25</v>
      </c>
      <c r="V25" s="193">
        <f t="shared" si="45"/>
        <v>25</v>
      </c>
      <c r="W25" s="193">
        <f t="shared" si="45"/>
        <v>25</v>
      </c>
      <c r="X25" s="193">
        <f t="shared" si="45"/>
        <v>25</v>
      </c>
      <c r="Y25" s="193">
        <f t="shared" si="45"/>
        <v>25</v>
      </c>
      <c r="Z25" s="193">
        <f t="shared" si="45"/>
        <v>25</v>
      </c>
      <c r="AA25" s="193">
        <f t="shared" si="45"/>
        <v>25</v>
      </c>
      <c r="AB25" s="193">
        <f t="shared" si="45"/>
        <v>25</v>
      </c>
      <c r="AC25" s="193">
        <f t="shared" si="45"/>
        <v>25</v>
      </c>
      <c r="AD25" s="193">
        <f t="shared" si="45"/>
        <v>25</v>
      </c>
      <c r="AE25" s="193">
        <f t="shared" si="45"/>
        <v>25</v>
      </c>
      <c r="AF25" s="193">
        <f t="shared" si="23"/>
        <v>25</v>
      </c>
      <c r="AG25" s="193">
        <f>AE25*(1+AG42)</f>
        <v>25</v>
      </c>
      <c r="AH25" s="193">
        <f aca="true" t="shared" si="46" ref="AH25:AR25">AG25*(1+AH42)</f>
        <v>25</v>
      </c>
      <c r="AI25" s="193">
        <f t="shared" si="46"/>
        <v>25</v>
      </c>
      <c r="AJ25" s="193">
        <f t="shared" si="46"/>
        <v>25</v>
      </c>
      <c r="AK25" s="193">
        <f t="shared" si="46"/>
        <v>25</v>
      </c>
      <c r="AL25" s="193">
        <f t="shared" si="46"/>
        <v>25</v>
      </c>
      <c r="AM25" s="193">
        <f t="shared" si="46"/>
        <v>25</v>
      </c>
      <c r="AN25" s="193">
        <f t="shared" si="46"/>
        <v>25</v>
      </c>
      <c r="AO25" s="193">
        <f t="shared" si="46"/>
        <v>25</v>
      </c>
      <c r="AP25" s="193">
        <f t="shared" si="46"/>
        <v>25</v>
      </c>
      <c r="AQ25" s="193">
        <f t="shared" si="46"/>
        <v>25</v>
      </c>
      <c r="AR25" s="193">
        <f t="shared" si="46"/>
        <v>25</v>
      </c>
      <c r="AS25" s="193">
        <f t="shared" si="25"/>
        <v>25</v>
      </c>
      <c r="AT25" s="193">
        <f>AR25*(1+AT42)</f>
        <v>25</v>
      </c>
      <c r="AU25" s="193">
        <f aca="true" t="shared" si="47" ref="AU25:BE25">AT25*(1+AU42)</f>
        <v>25</v>
      </c>
      <c r="AV25" s="193">
        <f t="shared" si="47"/>
        <v>25</v>
      </c>
      <c r="AW25" s="193">
        <f t="shared" si="47"/>
        <v>25</v>
      </c>
      <c r="AX25" s="193">
        <f t="shared" si="47"/>
        <v>25</v>
      </c>
      <c r="AY25" s="193">
        <f t="shared" si="47"/>
        <v>25</v>
      </c>
      <c r="AZ25" s="193">
        <f t="shared" si="47"/>
        <v>25</v>
      </c>
      <c r="BA25" s="193">
        <f t="shared" si="47"/>
        <v>25</v>
      </c>
      <c r="BB25" s="193">
        <f t="shared" si="47"/>
        <v>25</v>
      </c>
      <c r="BC25" s="193">
        <f t="shared" si="47"/>
        <v>25</v>
      </c>
      <c r="BD25" s="193">
        <f t="shared" si="47"/>
        <v>25</v>
      </c>
      <c r="BE25" s="193">
        <f t="shared" si="47"/>
        <v>25</v>
      </c>
      <c r="BF25" s="193">
        <f t="shared" si="27"/>
        <v>25</v>
      </c>
      <c r="BG25" s="297"/>
      <c r="BH25" s="297"/>
      <c r="BI25" s="297"/>
      <c r="BJ25" s="297"/>
      <c r="BK25" s="297"/>
      <c r="BL25" s="297"/>
    </row>
    <row r="26" spans="1:64" ht="12.75" customHeight="1" thickBot="1">
      <c r="A26" s="20" t="s">
        <v>195</v>
      </c>
      <c r="B26" s="3"/>
      <c r="C26" s="3"/>
      <c r="D26" s="143"/>
      <c r="E26" s="79"/>
      <c r="F26" s="143"/>
      <c r="G26" s="262">
        <v>6.22</v>
      </c>
      <c r="H26" s="262">
        <f aca="true" t="shared" si="48" ref="H26:R26">$G$26*H33</f>
        <v>6.238659999999999</v>
      </c>
      <c r="I26" s="262">
        <f t="shared" si="48"/>
        <v>6.257375979999998</v>
      </c>
      <c r="J26" s="262">
        <f t="shared" si="48"/>
        <v>6.2761481079399974</v>
      </c>
      <c r="K26" s="262">
        <f t="shared" si="48"/>
        <v>6.294976552263817</v>
      </c>
      <c r="L26" s="262">
        <f t="shared" si="48"/>
        <v>6.313861481920608</v>
      </c>
      <c r="M26" s="263">
        <f t="shared" si="48"/>
        <v>6.3328030663663695</v>
      </c>
      <c r="N26" s="263">
        <f t="shared" si="48"/>
        <v>6.351801475565468</v>
      </c>
      <c r="O26" s="262">
        <f t="shared" si="48"/>
        <v>6.370856879992163</v>
      </c>
      <c r="P26" s="264">
        <f t="shared" si="48"/>
        <v>6.3899694506321385</v>
      </c>
      <c r="Q26" s="262">
        <f t="shared" si="48"/>
        <v>6.409139358984034</v>
      </c>
      <c r="R26" s="264">
        <f t="shared" si="48"/>
        <v>6.428366777060986</v>
      </c>
      <c r="S26" s="265">
        <f t="shared" si="21"/>
        <v>6.323663260893798</v>
      </c>
      <c r="T26" s="264">
        <f aca="true" t="shared" si="49" ref="T26:AE26">$G$26*T33</f>
        <v>6.447651877392167</v>
      </c>
      <c r="U26" s="264">
        <f t="shared" si="49"/>
        <v>6.4669948330243425</v>
      </c>
      <c r="V26" s="264">
        <f t="shared" si="49"/>
        <v>6.486395817523415</v>
      </c>
      <c r="W26" s="264">
        <f t="shared" si="49"/>
        <v>6.505855004975985</v>
      </c>
      <c r="X26" s="264">
        <f t="shared" si="49"/>
        <v>6.525372569990912</v>
      </c>
      <c r="Y26" s="264">
        <f t="shared" si="49"/>
        <v>6.5449486877008844</v>
      </c>
      <c r="Z26" s="264">
        <f t="shared" si="49"/>
        <v>6.564583533763986</v>
      </c>
      <c r="AA26" s="264">
        <f t="shared" si="49"/>
        <v>6.584277284365277</v>
      </c>
      <c r="AB26" s="264">
        <f t="shared" si="49"/>
        <v>6.6040301162183725</v>
      </c>
      <c r="AC26" s="264">
        <f t="shared" si="49"/>
        <v>6.623842206567027</v>
      </c>
      <c r="AD26" s="264">
        <f t="shared" si="49"/>
        <v>6.643713733186727</v>
      </c>
      <c r="AE26" s="264">
        <f t="shared" si="49"/>
        <v>6.663644874386287</v>
      </c>
      <c r="AF26" s="265">
        <f t="shared" si="23"/>
        <v>6.555109211591283</v>
      </c>
      <c r="AG26" s="264">
        <f aca="true" t="shared" si="50" ref="AG26:AR26">$G$26*AG33</f>
        <v>6.683635809009445</v>
      </c>
      <c r="AH26" s="264">
        <f t="shared" si="50"/>
        <v>6.703686716436473</v>
      </c>
      <c r="AI26" s="264">
        <f t="shared" si="50"/>
        <v>6.723797776585782</v>
      </c>
      <c r="AJ26" s="264">
        <f t="shared" si="50"/>
        <v>6.743969169915538</v>
      </c>
      <c r="AK26" s="264">
        <f t="shared" si="50"/>
        <v>6.764201077425284</v>
      </c>
      <c r="AL26" s="264">
        <f t="shared" si="50"/>
        <v>6.784493680657558</v>
      </c>
      <c r="AM26" s="264">
        <f t="shared" si="50"/>
        <v>6.80484716169953</v>
      </c>
      <c r="AN26" s="264">
        <f t="shared" si="50"/>
        <v>6.825261703184628</v>
      </c>
      <c r="AO26" s="264">
        <f t="shared" si="50"/>
        <v>6.845737488294182</v>
      </c>
      <c r="AP26" s="264">
        <f t="shared" si="50"/>
        <v>6.866274700759063</v>
      </c>
      <c r="AQ26" s="264">
        <f t="shared" si="50"/>
        <v>6.88687352486134</v>
      </c>
      <c r="AR26" s="264">
        <f t="shared" si="50"/>
        <v>6.907534145435923</v>
      </c>
      <c r="AS26" s="265">
        <f t="shared" si="25"/>
        <v>6.795026079522063</v>
      </c>
      <c r="AT26" s="264">
        <f aca="true" t="shared" si="51" ref="AT26:BE26">$G$26*AT33</f>
        <v>6.92825674787223</v>
      </c>
      <c r="AU26" s="264">
        <f t="shared" si="51"/>
        <v>6.9490415181158465</v>
      </c>
      <c r="AV26" s="264">
        <f t="shared" si="51"/>
        <v>6.969888642670194</v>
      </c>
      <c r="AW26" s="264">
        <f t="shared" si="51"/>
        <v>6.990798308598204</v>
      </c>
      <c r="AX26" s="264">
        <f t="shared" si="51"/>
        <v>7.011770703523998</v>
      </c>
      <c r="AY26" s="264">
        <f t="shared" si="51"/>
        <v>7.032806015634569</v>
      </c>
      <c r="AZ26" s="264">
        <f t="shared" si="51"/>
        <v>7.053904433681472</v>
      </c>
      <c r="BA26" s="264">
        <f t="shared" si="51"/>
        <v>7.075066146982516</v>
      </c>
      <c r="BB26" s="264">
        <f t="shared" si="51"/>
        <v>7.096291345423462</v>
      </c>
      <c r="BC26" s="264">
        <f t="shared" si="51"/>
        <v>7.1175802194597315</v>
      </c>
      <c r="BD26" s="264">
        <f t="shared" si="51"/>
        <v>7.138932960118109</v>
      </c>
      <c r="BE26" s="264">
        <f t="shared" si="51"/>
        <v>7.160349758998463</v>
      </c>
      <c r="BF26" s="265">
        <f t="shared" si="27"/>
        <v>7.0437239000899</v>
      </c>
      <c r="BG26" s="298"/>
      <c r="BH26" s="298"/>
      <c r="BI26" s="298"/>
      <c r="BJ26" s="298"/>
      <c r="BK26" s="298"/>
      <c r="BL26" s="298"/>
    </row>
    <row r="27" spans="1:64" ht="12.75" customHeight="1" hidden="1">
      <c r="A27" s="20" t="s">
        <v>196</v>
      </c>
      <c r="B27" s="3"/>
      <c r="C27" s="3"/>
      <c r="D27" s="144"/>
      <c r="E27" s="79"/>
      <c r="F27" s="144"/>
      <c r="G27" s="169">
        <v>25</v>
      </c>
      <c r="H27" s="181">
        <f aca="true" t="shared" si="52" ref="H27:R27">G27*(1+H42)</f>
        <v>25</v>
      </c>
      <c r="I27" s="181">
        <f t="shared" si="52"/>
        <v>25</v>
      </c>
      <c r="J27" s="181">
        <f t="shared" si="52"/>
        <v>25</v>
      </c>
      <c r="K27" s="181">
        <f t="shared" si="52"/>
        <v>25</v>
      </c>
      <c r="L27" s="181">
        <f t="shared" si="52"/>
        <v>25</v>
      </c>
      <c r="M27" s="52">
        <f t="shared" si="52"/>
        <v>25</v>
      </c>
      <c r="N27" s="52">
        <f t="shared" si="52"/>
        <v>25</v>
      </c>
      <c r="O27" s="181">
        <f t="shared" si="52"/>
        <v>25</v>
      </c>
      <c r="P27" s="196">
        <f t="shared" si="52"/>
        <v>25</v>
      </c>
      <c r="Q27" s="181">
        <f t="shared" si="52"/>
        <v>25</v>
      </c>
      <c r="R27" s="196">
        <f t="shared" si="52"/>
        <v>25</v>
      </c>
      <c r="S27" s="193">
        <f t="shared" si="21"/>
        <v>25</v>
      </c>
      <c r="T27" s="196">
        <f>R27*(1+T42)</f>
        <v>25</v>
      </c>
      <c r="U27" s="196">
        <f aca="true" t="shared" si="53" ref="U27:AE27">T27*(1+U42)</f>
        <v>25</v>
      </c>
      <c r="V27" s="196">
        <f t="shared" si="53"/>
        <v>25</v>
      </c>
      <c r="W27" s="196">
        <f t="shared" si="53"/>
        <v>25</v>
      </c>
      <c r="X27" s="196">
        <f t="shared" si="53"/>
        <v>25</v>
      </c>
      <c r="Y27" s="196">
        <f t="shared" si="53"/>
        <v>25</v>
      </c>
      <c r="Z27" s="196">
        <f t="shared" si="53"/>
        <v>25</v>
      </c>
      <c r="AA27" s="196">
        <f t="shared" si="53"/>
        <v>25</v>
      </c>
      <c r="AB27" s="196">
        <f t="shared" si="53"/>
        <v>25</v>
      </c>
      <c r="AC27" s="196">
        <f t="shared" si="53"/>
        <v>25</v>
      </c>
      <c r="AD27" s="196">
        <f t="shared" si="53"/>
        <v>25</v>
      </c>
      <c r="AE27" s="196">
        <f t="shared" si="53"/>
        <v>25</v>
      </c>
      <c r="AF27" s="193">
        <f t="shared" si="23"/>
        <v>25</v>
      </c>
      <c r="AG27" s="196">
        <f>AE27*(1+AG42)</f>
        <v>25</v>
      </c>
      <c r="AH27" s="196">
        <f aca="true" t="shared" si="54" ref="AH27:AR27">AG27*(1+AH42)</f>
        <v>25</v>
      </c>
      <c r="AI27" s="196">
        <f t="shared" si="54"/>
        <v>25</v>
      </c>
      <c r="AJ27" s="196">
        <f t="shared" si="54"/>
        <v>25</v>
      </c>
      <c r="AK27" s="196">
        <f t="shared" si="54"/>
        <v>25</v>
      </c>
      <c r="AL27" s="196">
        <f t="shared" si="54"/>
        <v>25</v>
      </c>
      <c r="AM27" s="196">
        <f t="shared" si="54"/>
        <v>25</v>
      </c>
      <c r="AN27" s="196">
        <f t="shared" si="54"/>
        <v>25</v>
      </c>
      <c r="AO27" s="196">
        <f t="shared" si="54"/>
        <v>25</v>
      </c>
      <c r="AP27" s="196">
        <f t="shared" si="54"/>
        <v>25</v>
      </c>
      <c r="AQ27" s="196">
        <f t="shared" si="54"/>
        <v>25</v>
      </c>
      <c r="AR27" s="196">
        <f t="shared" si="54"/>
        <v>25</v>
      </c>
      <c r="AS27" s="193">
        <f t="shared" si="25"/>
        <v>25</v>
      </c>
      <c r="AT27" s="196">
        <f>AR27*(1+AT42)</f>
        <v>25</v>
      </c>
      <c r="AU27" s="196">
        <f aca="true" t="shared" si="55" ref="AU27:BE27">AT27*(1+AU42)</f>
        <v>25</v>
      </c>
      <c r="AV27" s="196">
        <f t="shared" si="55"/>
        <v>25</v>
      </c>
      <c r="AW27" s="196">
        <f t="shared" si="55"/>
        <v>25</v>
      </c>
      <c r="AX27" s="196">
        <f t="shared" si="55"/>
        <v>25</v>
      </c>
      <c r="AY27" s="196">
        <f t="shared" si="55"/>
        <v>25</v>
      </c>
      <c r="AZ27" s="196">
        <f t="shared" si="55"/>
        <v>25</v>
      </c>
      <c r="BA27" s="196">
        <f t="shared" si="55"/>
        <v>25</v>
      </c>
      <c r="BB27" s="196">
        <f t="shared" si="55"/>
        <v>25</v>
      </c>
      <c r="BC27" s="196">
        <f t="shared" si="55"/>
        <v>25</v>
      </c>
      <c r="BD27" s="196">
        <f t="shared" si="55"/>
        <v>25</v>
      </c>
      <c r="BE27" s="196">
        <f t="shared" si="55"/>
        <v>25</v>
      </c>
      <c r="BF27" s="193">
        <f t="shared" si="27"/>
        <v>25</v>
      </c>
      <c r="BG27" s="297"/>
      <c r="BH27" s="297"/>
      <c r="BI27" s="297"/>
      <c r="BJ27" s="297"/>
      <c r="BK27" s="297"/>
      <c r="BL27" s="297"/>
    </row>
    <row r="28" spans="1:64" ht="12.75" customHeight="1" hidden="1">
      <c r="A28" s="2" t="s">
        <v>204</v>
      </c>
      <c r="B28" s="4"/>
      <c r="C28" s="4"/>
      <c r="D28" s="145"/>
      <c r="E28" s="79"/>
      <c r="F28" s="145"/>
      <c r="G28" s="173">
        <v>3.23</v>
      </c>
      <c r="H28" s="74">
        <f aca="true" t="shared" si="56" ref="H28:R28">G28</f>
        <v>3.23</v>
      </c>
      <c r="I28" s="74">
        <f t="shared" si="56"/>
        <v>3.23</v>
      </c>
      <c r="J28" s="74">
        <f t="shared" si="56"/>
        <v>3.23</v>
      </c>
      <c r="K28" s="74">
        <f t="shared" si="56"/>
        <v>3.23</v>
      </c>
      <c r="L28" s="74">
        <f t="shared" si="56"/>
        <v>3.23</v>
      </c>
      <c r="M28" s="55">
        <f t="shared" si="56"/>
        <v>3.23</v>
      </c>
      <c r="N28" s="55">
        <f t="shared" si="56"/>
        <v>3.23</v>
      </c>
      <c r="O28" s="74">
        <f t="shared" si="56"/>
        <v>3.23</v>
      </c>
      <c r="P28" s="198">
        <f t="shared" si="56"/>
        <v>3.23</v>
      </c>
      <c r="Q28" s="74">
        <f t="shared" si="56"/>
        <v>3.23</v>
      </c>
      <c r="R28" s="198">
        <f t="shared" si="56"/>
        <v>3.23</v>
      </c>
      <c r="S28" s="198">
        <f t="shared" si="21"/>
        <v>3.229999999999999</v>
      </c>
      <c r="T28" s="198">
        <f>R28</f>
        <v>3.23</v>
      </c>
      <c r="U28" s="198">
        <f aca="true" t="shared" si="57" ref="U28:AE28">T28</f>
        <v>3.23</v>
      </c>
      <c r="V28" s="198">
        <f t="shared" si="57"/>
        <v>3.23</v>
      </c>
      <c r="W28" s="198">
        <f t="shared" si="57"/>
        <v>3.23</v>
      </c>
      <c r="X28" s="198">
        <f t="shared" si="57"/>
        <v>3.23</v>
      </c>
      <c r="Y28" s="198">
        <f t="shared" si="57"/>
        <v>3.23</v>
      </c>
      <c r="Z28" s="198">
        <f t="shared" si="57"/>
        <v>3.23</v>
      </c>
      <c r="AA28" s="198">
        <f t="shared" si="57"/>
        <v>3.23</v>
      </c>
      <c r="AB28" s="198">
        <f t="shared" si="57"/>
        <v>3.23</v>
      </c>
      <c r="AC28" s="198">
        <f t="shared" si="57"/>
        <v>3.23</v>
      </c>
      <c r="AD28" s="198">
        <f t="shared" si="57"/>
        <v>3.23</v>
      </c>
      <c r="AE28" s="198">
        <f t="shared" si="57"/>
        <v>3.23</v>
      </c>
      <c r="AF28" s="198">
        <f t="shared" si="23"/>
        <v>3.229999999999999</v>
      </c>
      <c r="AG28" s="198">
        <f>AE28</f>
        <v>3.23</v>
      </c>
      <c r="AH28" s="198">
        <f aca="true" t="shared" si="58" ref="AH28:AR28">AG28</f>
        <v>3.23</v>
      </c>
      <c r="AI28" s="198">
        <f t="shared" si="58"/>
        <v>3.23</v>
      </c>
      <c r="AJ28" s="198">
        <f t="shared" si="58"/>
        <v>3.23</v>
      </c>
      <c r="AK28" s="198">
        <f t="shared" si="58"/>
        <v>3.23</v>
      </c>
      <c r="AL28" s="198">
        <f t="shared" si="58"/>
        <v>3.23</v>
      </c>
      <c r="AM28" s="198">
        <f t="shared" si="58"/>
        <v>3.23</v>
      </c>
      <c r="AN28" s="198">
        <f t="shared" si="58"/>
        <v>3.23</v>
      </c>
      <c r="AO28" s="198">
        <f t="shared" si="58"/>
        <v>3.23</v>
      </c>
      <c r="AP28" s="198">
        <f t="shared" si="58"/>
        <v>3.23</v>
      </c>
      <c r="AQ28" s="198">
        <f t="shared" si="58"/>
        <v>3.23</v>
      </c>
      <c r="AR28" s="198">
        <f t="shared" si="58"/>
        <v>3.23</v>
      </c>
      <c r="AS28" s="198">
        <f t="shared" si="25"/>
        <v>3.229999999999999</v>
      </c>
      <c r="AT28" s="198">
        <f>AR28</f>
        <v>3.23</v>
      </c>
      <c r="AU28" s="198">
        <f aca="true" t="shared" si="59" ref="AU28:BE28">AT28</f>
        <v>3.23</v>
      </c>
      <c r="AV28" s="198">
        <f t="shared" si="59"/>
        <v>3.23</v>
      </c>
      <c r="AW28" s="198">
        <f t="shared" si="59"/>
        <v>3.23</v>
      </c>
      <c r="AX28" s="198">
        <f t="shared" si="59"/>
        <v>3.23</v>
      </c>
      <c r="AY28" s="198">
        <f t="shared" si="59"/>
        <v>3.23</v>
      </c>
      <c r="AZ28" s="198">
        <f t="shared" si="59"/>
        <v>3.23</v>
      </c>
      <c r="BA28" s="198">
        <f t="shared" si="59"/>
        <v>3.23</v>
      </c>
      <c r="BB28" s="198">
        <f t="shared" si="59"/>
        <v>3.23</v>
      </c>
      <c r="BC28" s="198">
        <f t="shared" si="59"/>
        <v>3.23</v>
      </c>
      <c r="BD28" s="198">
        <f t="shared" si="59"/>
        <v>3.23</v>
      </c>
      <c r="BE28" s="198">
        <f t="shared" si="59"/>
        <v>3.23</v>
      </c>
      <c r="BF28" s="198">
        <f t="shared" si="27"/>
        <v>3.229999999999999</v>
      </c>
      <c r="BG28" s="145"/>
      <c r="BH28" s="145"/>
      <c r="BI28" s="145"/>
      <c r="BJ28" s="145"/>
      <c r="BK28" s="145"/>
      <c r="BL28" s="145"/>
    </row>
    <row r="29" spans="1:64" ht="12.75" customHeight="1" hidden="1">
      <c r="A29" s="2" t="s">
        <v>205</v>
      </c>
      <c r="B29" s="4"/>
      <c r="C29" s="4"/>
      <c r="D29" s="144"/>
      <c r="E29" s="79"/>
      <c r="F29" s="144"/>
      <c r="G29" s="169">
        <v>0.1</v>
      </c>
      <c r="H29" s="181">
        <f>G29</f>
        <v>0.1</v>
      </c>
      <c r="I29" s="181">
        <f aca="true" t="shared" si="60" ref="I29:R29">H29</f>
        <v>0.1</v>
      </c>
      <c r="J29" s="181">
        <f t="shared" si="60"/>
        <v>0.1</v>
      </c>
      <c r="K29" s="181">
        <f t="shared" si="60"/>
        <v>0.1</v>
      </c>
      <c r="L29" s="181">
        <f t="shared" si="60"/>
        <v>0.1</v>
      </c>
      <c r="M29" s="52">
        <f t="shared" si="60"/>
        <v>0.1</v>
      </c>
      <c r="N29" s="52">
        <f t="shared" si="60"/>
        <v>0.1</v>
      </c>
      <c r="O29" s="181">
        <f t="shared" si="60"/>
        <v>0.1</v>
      </c>
      <c r="P29" s="196">
        <f t="shared" si="60"/>
        <v>0.1</v>
      </c>
      <c r="Q29" s="181">
        <f t="shared" si="60"/>
        <v>0.1</v>
      </c>
      <c r="R29" s="196">
        <f t="shared" si="60"/>
        <v>0.1</v>
      </c>
      <c r="S29" s="196">
        <f t="shared" si="21"/>
        <v>0.09999999999999999</v>
      </c>
      <c r="T29" s="196">
        <f>R29</f>
        <v>0.1</v>
      </c>
      <c r="U29" s="196">
        <f aca="true" t="shared" si="61" ref="U29:AE29">T29</f>
        <v>0.1</v>
      </c>
      <c r="V29" s="196">
        <f t="shared" si="61"/>
        <v>0.1</v>
      </c>
      <c r="W29" s="196">
        <f t="shared" si="61"/>
        <v>0.1</v>
      </c>
      <c r="X29" s="196">
        <f t="shared" si="61"/>
        <v>0.1</v>
      </c>
      <c r="Y29" s="196">
        <f t="shared" si="61"/>
        <v>0.1</v>
      </c>
      <c r="Z29" s="196">
        <f t="shared" si="61"/>
        <v>0.1</v>
      </c>
      <c r="AA29" s="196">
        <f t="shared" si="61"/>
        <v>0.1</v>
      </c>
      <c r="AB29" s="196">
        <f t="shared" si="61"/>
        <v>0.1</v>
      </c>
      <c r="AC29" s="196">
        <f t="shared" si="61"/>
        <v>0.1</v>
      </c>
      <c r="AD29" s="196">
        <f t="shared" si="61"/>
        <v>0.1</v>
      </c>
      <c r="AE29" s="196">
        <f t="shared" si="61"/>
        <v>0.1</v>
      </c>
      <c r="AF29" s="196">
        <f t="shared" si="23"/>
        <v>0.09999999999999999</v>
      </c>
      <c r="AG29" s="196">
        <f>AE29</f>
        <v>0.1</v>
      </c>
      <c r="AH29" s="196">
        <f aca="true" t="shared" si="62" ref="AH29:AR29">AG29</f>
        <v>0.1</v>
      </c>
      <c r="AI29" s="196">
        <f t="shared" si="62"/>
        <v>0.1</v>
      </c>
      <c r="AJ29" s="196">
        <f t="shared" si="62"/>
        <v>0.1</v>
      </c>
      <c r="AK29" s="196">
        <f t="shared" si="62"/>
        <v>0.1</v>
      </c>
      <c r="AL29" s="196">
        <f t="shared" si="62"/>
        <v>0.1</v>
      </c>
      <c r="AM29" s="196">
        <f t="shared" si="62"/>
        <v>0.1</v>
      </c>
      <c r="AN29" s="196">
        <f t="shared" si="62"/>
        <v>0.1</v>
      </c>
      <c r="AO29" s="196">
        <f t="shared" si="62"/>
        <v>0.1</v>
      </c>
      <c r="AP29" s="196">
        <f t="shared" si="62"/>
        <v>0.1</v>
      </c>
      <c r="AQ29" s="196">
        <f t="shared" si="62"/>
        <v>0.1</v>
      </c>
      <c r="AR29" s="196">
        <f t="shared" si="62"/>
        <v>0.1</v>
      </c>
      <c r="AS29" s="196">
        <f t="shared" si="25"/>
        <v>0.09999999999999999</v>
      </c>
      <c r="AT29" s="196">
        <f>AR29</f>
        <v>0.1</v>
      </c>
      <c r="AU29" s="196">
        <f aca="true" t="shared" si="63" ref="AU29:BE29">AT29</f>
        <v>0.1</v>
      </c>
      <c r="AV29" s="196">
        <f t="shared" si="63"/>
        <v>0.1</v>
      </c>
      <c r="AW29" s="196">
        <f t="shared" si="63"/>
        <v>0.1</v>
      </c>
      <c r="AX29" s="196">
        <f t="shared" si="63"/>
        <v>0.1</v>
      </c>
      <c r="AY29" s="196">
        <f t="shared" si="63"/>
        <v>0.1</v>
      </c>
      <c r="AZ29" s="196">
        <f t="shared" si="63"/>
        <v>0.1</v>
      </c>
      <c r="BA29" s="196">
        <f t="shared" si="63"/>
        <v>0.1</v>
      </c>
      <c r="BB29" s="196">
        <f t="shared" si="63"/>
        <v>0.1</v>
      </c>
      <c r="BC29" s="196">
        <f t="shared" si="63"/>
        <v>0.1</v>
      </c>
      <c r="BD29" s="196">
        <f t="shared" si="63"/>
        <v>0.1</v>
      </c>
      <c r="BE29" s="196">
        <f t="shared" si="63"/>
        <v>0.1</v>
      </c>
      <c r="BF29" s="196">
        <f t="shared" si="27"/>
        <v>0.09999999999999999</v>
      </c>
      <c r="BG29" s="144"/>
      <c r="BH29" s="144"/>
      <c r="BI29" s="144"/>
      <c r="BJ29" s="144"/>
      <c r="BK29" s="144"/>
      <c r="BL29" s="144"/>
    </row>
    <row r="30" spans="1:64" ht="12.75" customHeight="1" hidden="1">
      <c r="A30" s="2" t="s">
        <v>92</v>
      </c>
      <c r="B30" s="4"/>
      <c r="C30" s="4"/>
      <c r="D30" s="142"/>
      <c r="E30" s="79"/>
      <c r="F30" s="142"/>
      <c r="G30" s="172">
        <v>0.005</v>
      </c>
      <c r="H30" s="78">
        <f>G30</f>
        <v>0.005</v>
      </c>
      <c r="I30" s="78">
        <f aca="true" t="shared" si="64" ref="I30:R30">H30</f>
        <v>0.005</v>
      </c>
      <c r="J30" s="78">
        <f t="shared" si="64"/>
        <v>0.005</v>
      </c>
      <c r="K30" s="78">
        <f t="shared" si="64"/>
        <v>0.005</v>
      </c>
      <c r="L30" s="78">
        <f t="shared" si="64"/>
        <v>0.005</v>
      </c>
      <c r="M30" s="54">
        <f t="shared" si="64"/>
        <v>0.005</v>
      </c>
      <c r="N30" s="54">
        <f t="shared" si="64"/>
        <v>0.005</v>
      </c>
      <c r="O30" s="78">
        <f t="shared" si="64"/>
        <v>0.005</v>
      </c>
      <c r="P30" s="195">
        <f t="shared" si="64"/>
        <v>0.005</v>
      </c>
      <c r="Q30" s="78">
        <f t="shared" si="64"/>
        <v>0.005</v>
      </c>
      <c r="R30" s="195">
        <f t="shared" si="64"/>
        <v>0.005</v>
      </c>
      <c r="S30" s="195">
        <f t="shared" si="21"/>
        <v>0.004999999999999999</v>
      </c>
      <c r="T30" s="195">
        <f>R30</f>
        <v>0.005</v>
      </c>
      <c r="U30" s="195">
        <f aca="true" t="shared" si="65" ref="U30:AE30">T30</f>
        <v>0.005</v>
      </c>
      <c r="V30" s="195">
        <f t="shared" si="65"/>
        <v>0.005</v>
      </c>
      <c r="W30" s="195">
        <f t="shared" si="65"/>
        <v>0.005</v>
      </c>
      <c r="X30" s="195">
        <f t="shared" si="65"/>
        <v>0.005</v>
      </c>
      <c r="Y30" s="195">
        <f t="shared" si="65"/>
        <v>0.005</v>
      </c>
      <c r="Z30" s="195">
        <f t="shared" si="65"/>
        <v>0.005</v>
      </c>
      <c r="AA30" s="195">
        <f t="shared" si="65"/>
        <v>0.005</v>
      </c>
      <c r="AB30" s="195">
        <f t="shared" si="65"/>
        <v>0.005</v>
      </c>
      <c r="AC30" s="195">
        <f t="shared" si="65"/>
        <v>0.005</v>
      </c>
      <c r="AD30" s="195">
        <f t="shared" si="65"/>
        <v>0.005</v>
      </c>
      <c r="AE30" s="195">
        <f t="shared" si="65"/>
        <v>0.005</v>
      </c>
      <c r="AF30" s="195">
        <f t="shared" si="23"/>
        <v>0.004999999999999999</v>
      </c>
      <c r="AG30" s="195">
        <f>AE30</f>
        <v>0.005</v>
      </c>
      <c r="AH30" s="195">
        <f aca="true" t="shared" si="66" ref="AH30:AR30">AG30</f>
        <v>0.005</v>
      </c>
      <c r="AI30" s="195">
        <f t="shared" si="66"/>
        <v>0.005</v>
      </c>
      <c r="AJ30" s="195">
        <f t="shared" si="66"/>
        <v>0.005</v>
      </c>
      <c r="AK30" s="195">
        <f t="shared" si="66"/>
        <v>0.005</v>
      </c>
      <c r="AL30" s="195">
        <f t="shared" si="66"/>
        <v>0.005</v>
      </c>
      <c r="AM30" s="195">
        <f t="shared" si="66"/>
        <v>0.005</v>
      </c>
      <c r="AN30" s="195">
        <f t="shared" si="66"/>
        <v>0.005</v>
      </c>
      <c r="AO30" s="195">
        <f t="shared" si="66"/>
        <v>0.005</v>
      </c>
      <c r="AP30" s="195">
        <f t="shared" si="66"/>
        <v>0.005</v>
      </c>
      <c r="AQ30" s="195">
        <f t="shared" si="66"/>
        <v>0.005</v>
      </c>
      <c r="AR30" s="195">
        <f t="shared" si="66"/>
        <v>0.005</v>
      </c>
      <c r="AS30" s="195">
        <f t="shared" si="25"/>
        <v>0.004999999999999999</v>
      </c>
      <c r="AT30" s="195">
        <f>AR30</f>
        <v>0.005</v>
      </c>
      <c r="AU30" s="195">
        <f aca="true" t="shared" si="67" ref="AU30:BE30">AT30</f>
        <v>0.005</v>
      </c>
      <c r="AV30" s="195">
        <f t="shared" si="67"/>
        <v>0.005</v>
      </c>
      <c r="AW30" s="195">
        <f t="shared" si="67"/>
        <v>0.005</v>
      </c>
      <c r="AX30" s="195">
        <f t="shared" si="67"/>
        <v>0.005</v>
      </c>
      <c r="AY30" s="195">
        <f t="shared" si="67"/>
        <v>0.005</v>
      </c>
      <c r="AZ30" s="195">
        <f t="shared" si="67"/>
        <v>0.005</v>
      </c>
      <c r="BA30" s="195">
        <f t="shared" si="67"/>
        <v>0.005</v>
      </c>
      <c r="BB30" s="195">
        <f t="shared" si="67"/>
        <v>0.005</v>
      </c>
      <c r="BC30" s="195">
        <f t="shared" si="67"/>
        <v>0.005</v>
      </c>
      <c r="BD30" s="195">
        <f t="shared" si="67"/>
        <v>0.005</v>
      </c>
      <c r="BE30" s="195">
        <f t="shared" si="67"/>
        <v>0.005</v>
      </c>
      <c r="BF30" s="195">
        <f t="shared" si="27"/>
        <v>0.004999999999999999</v>
      </c>
      <c r="BG30" s="142"/>
      <c r="BH30" s="142"/>
      <c r="BI30" s="142"/>
      <c r="BJ30" s="142"/>
      <c r="BK30" s="142"/>
      <c r="BL30" s="142"/>
    </row>
    <row r="31" spans="1:64" ht="12.75" customHeight="1" hidden="1">
      <c r="A31" s="2" t="s">
        <v>206</v>
      </c>
      <c r="B31" s="4"/>
      <c r="C31" s="4"/>
      <c r="D31" s="146"/>
      <c r="E31" s="79"/>
      <c r="F31" s="146"/>
      <c r="G31" s="168">
        <v>0.12</v>
      </c>
      <c r="H31" s="180">
        <f>G31</f>
        <v>0.12</v>
      </c>
      <c r="I31" s="180">
        <f aca="true" t="shared" si="68" ref="I31:R31">H31</f>
        <v>0.12</v>
      </c>
      <c r="J31" s="180">
        <f t="shared" si="68"/>
        <v>0.12</v>
      </c>
      <c r="K31" s="180">
        <f t="shared" si="68"/>
        <v>0.12</v>
      </c>
      <c r="L31" s="180">
        <f t="shared" si="68"/>
        <v>0.12</v>
      </c>
      <c r="M31" s="56">
        <f t="shared" si="68"/>
        <v>0.12</v>
      </c>
      <c r="N31" s="56">
        <f t="shared" si="68"/>
        <v>0.12</v>
      </c>
      <c r="O31" s="180">
        <f t="shared" si="68"/>
        <v>0.12</v>
      </c>
      <c r="P31" s="192">
        <f t="shared" si="68"/>
        <v>0.12</v>
      </c>
      <c r="Q31" s="180">
        <f t="shared" si="68"/>
        <v>0.12</v>
      </c>
      <c r="R31" s="192">
        <f t="shared" si="68"/>
        <v>0.12</v>
      </c>
      <c r="S31" s="195">
        <f t="shared" si="21"/>
        <v>0.12000000000000004</v>
      </c>
      <c r="T31" s="192">
        <f>R31</f>
        <v>0.12</v>
      </c>
      <c r="U31" s="192">
        <f aca="true" t="shared" si="69" ref="U31:AE31">T31</f>
        <v>0.12</v>
      </c>
      <c r="V31" s="192">
        <f t="shared" si="69"/>
        <v>0.12</v>
      </c>
      <c r="W31" s="192">
        <f t="shared" si="69"/>
        <v>0.12</v>
      </c>
      <c r="X31" s="192">
        <f t="shared" si="69"/>
        <v>0.12</v>
      </c>
      <c r="Y31" s="192">
        <f t="shared" si="69"/>
        <v>0.12</v>
      </c>
      <c r="Z31" s="192">
        <f t="shared" si="69"/>
        <v>0.12</v>
      </c>
      <c r="AA31" s="192">
        <f t="shared" si="69"/>
        <v>0.12</v>
      </c>
      <c r="AB31" s="192">
        <f t="shared" si="69"/>
        <v>0.12</v>
      </c>
      <c r="AC31" s="192">
        <f t="shared" si="69"/>
        <v>0.12</v>
      </c>
      <c r="AD31" s="192">
        <f t="shared" si="69"/>
        <v>0.12</v>
      </c>
      <c r="AE31" s="192">
        <f t="shared" si="69"/>
        <v>0.12</v>
      </c>
      <c r="AF31" s="195">
        <f t="shared" si="23"/>
        <v>0.12000000000000004</v>
      </c>
      <c r="AG31" s="192">
        <f>AE31</f>
        <v>0.12</v>
      </c>
      <c r="AH31" s="192">
        <f aca="true" t="shared" si="70" ref="AH31:AR31">AG31</f>
        <v>0.12</v>
      </c>
      <c r="AI31" s="192">
        <f t="shared" si="70"/>
        <v>0.12</v>
      </c>
      <c r="AJ31" s="192">
        <f t="shared" si="70"/>
        <v>0.12</v>
      </c>
      <c r="AK31" s="192">
        <f t="shared" si="70"/>
        <v>0.12</v>
      </c>
      <c r="AL31" s="192">
        <f t="shared" si="70"/>
        <v>0.12</v>
      </c>
      <c r="AM31" s="192">
        <f t="shared" si="70"/>
        <v>0.12</v>
      </c>
      <c r="AN31" s="192">
        <f t="shared" si="70"/>
        <v>0.12</v>
      </c>
      <c r="AO31" s="192">
        <f t="shared" si="70"/>
        <v>0.12</v>
      </c>
      <c r="AP31" s="192">
        <f t="shared" si="70"/>
        <v>0.12</v>
      </c>
      <c r="AQ31" s="192">
        <f t="shared" si="70"/>
        <v>0.12</v>
      </c>
      <c r="AR31" s="192">
        <f t="shared" si="70"/>
        <v>0.12</v>
      </c>
      <c r="AS31" s="195">
        <f t="shared" si="25"/>
        <v>0.12000000000000004</v>
      </c>
      <c r="AT31" s="192">
        <f>AR31</f>
        <v>0.12</v>
      </c>
      <c r="AU31" s="192">
        <f aca="true" t="shared" si="71" ref="AU31:BE31">AT31</f>
        <v>0.12</v>
      </c>
      <c r="AV31" s="192">
        <f t="shared" si="71"/>
        <v>0.12</v>
      </c>
      <c r="AW31" s="192">
        <f t="shared" si="71"/>
        <v>0.12</v>
      </c>
      <c r="AX31" s="192">
        <f t="shared" si="71"/>
        <v>0.12</v>
      </c>
      <c r="AY31" s="192">
        <f t="shared" si="71"/>
        <v>0.12</v>
      </c>
      <c r="AZ31" s="192">
        <f t="shared" si="71"/>
        <v>0.12</v>
      </c>
      <c r="BA31" s="192">
        <f t="shared" si="71"/>
        <v>0.12</v>
      </c>
      <c r="BB31" s="192">
        <f t="shared" si="71"/>
        <v>0.12</v>
      </c>
      <c r="BC31" s="192">
        <f t="shared" si="71"/>
        <v>0.12</v>
      </c>
      <c r="BD31" s="192">
        <f t="shared" si="71"/>
        <v>0.12</v>
      </c>
      <c r="BE31" s="192">
        <f t="shared" si="71"/>
        <v>0.12</v>
      </c>
      <c r="BF31" s="195">
        <f t="shared" si="27"/>
        <v>0.12000000000000004</v>
      </c>
      <c r="BG31" s="142"/>
      <c r="BH31" s="142"/>
      <c r="BI31" s="142"/>
      <c r="BJ31" s="142"/>
      <c r="BK31" s="142"/>
      <c r="BL31" s="142"/>
    </row>
    <row r="32" spans="1:64" ht="12.75" customHeight="1" hidden="1">
      <c r="A32" s="2" t="s">
        <v>207</v>
      </c>
      <c r="B32" s="4"/>
      <c r="C32" s="4"/>
      <c r="D32" s="142"/>
      <c r="E32" s="79"/>
      <c r="F32" s="142"/>
      <c r="G32" s="172">
        <v>0.007</v>
      </c>
      <c r="H32" s="78">
        <f aca="true" t="shared" si="72" ref="H32:R32">G32</f>
        <v>0.007</v>
      </c>
      <c r="I32" s="78">
        <f t="shared" si="72"/>
        <v>0.007</v>
      </c>
      <c r="J32" s="78">
        <f t="shared" si="72"/>
        <v>0.007</v>
      </c>
      <c r="K32" s="78">
        <f t="shared" si="72"/>
        <v>0.007</v>
      </c>
      <c r="L32" s="78">
        <f t="shared" si="72"/>
        <v>0.007</v>
      </c>
      <c r="M32" s="54">
        <f t="shared" si="72"/>
        <v>0.007</v>
      </c>
      <c r="N32" s="54">
        <f t="shared" si="72"/>
        <v>0.007</v>
      </c>
      <c r="O32" s="78">
        <f t="shared" si="72"/>
        <v>0.007</v>
      </c>
      <c r="P32" s="195">
        <f t="shared" si="72"/>
        <v>0.007</v>
      </c>
      <c r="Q32" s="78">
        <f t="shared" si="72"/>
        <v>0.007</v>
      </c>
      <c r="R32" s="195">
        <f t="shared" si="72"/>
        <v>0.007</v>
      </c>
      <c r="S32" s="195">
        <f t="shared" si="21"/>
        <v>0.007000000000000002</v>
      </c>
      <c r="T32" s="195">
        <f>R32</f>
        <v>0.007</v>
      </c>
      <c r="U32" s="195">
        <f aca="true" t="shared" si="73" ref="U32:AE32">T32</f>
        <v>0.007</v>
      </c>
      <c r="V32" s="195">
        <f t="shared" si="73"/>
        <v>0.007</v>
      </c>
      <c r="W32" s="195">
        <f t="shared" si="73"/>
        <v>0.007</v>
      </c>
      <c r="X32" s="195">
        <f t="shared" si="73"/>
        <v>0.007</v>
      </c>
      <c r="Y32" s="195">
        <f t="shared" si="73"/>
        <v>0.007</v>
      </c>
      <c r="Z32" s="195">
        <f t="shared" si="73"/>
        <v>0.007</v>
      </c>
      <c r="AA32" s="195">
        <f t="shared" si="73"/>
        <v>0.007</v>
      </c>
      <c r="AB32" s="195">
        <f t="shared" si="73"/>
        <v>0.007</v>
      </c>
      <c r="AC32" s="195">
        <f t="shared" si="73"/>
        <v>0.007</v>
      </c>
      <c r="AD32" s="195">
        <f t="shared" si="73"/>
        <v>0.007</v>
      </c>
      <c r="AE32" s="195">
        <f t="shared" si="73"/>
        <v>0.007</v>
      </c>
      <c r="AF32" s="195">
        <f t="shared" si="23"/>
        <v>0.007000000000000002</v>
      </c>
      <c r="AG32" s="195">
        <f>AE32</f>
        <v>0.007</v>
      </c>
      <c r="AH32" s="195">
        <f aca="true" t="shared" si="74" ref="AH32:AR32">AG32</f>
        <v>0.007</v>
      </c>
      <c r="AI32" s="195">
        <f t="shared" si="74"/>
        <v>0.007</v>
      </c>
      <c r="AJ32" s="195">
        <f t="shared" si="74"/>
        <v>0.007</v>
      </c>
      <c r="AK32" s="195">
        <f t="shared" si="74"/>
        <v>0.007</v>
      </c>
      <c r="AL32" s="195">
        <f t="shared" si="74"/>
        <v>0.007</v>
      </c>
      <c r="AM32" s="195">
        <f t="shared" si="74"/>
        <v>0.007</v>
      </c>
      <c r="AN32" s="195">
        <f t="shared" si="74"/>
        <v>0.007</v>
      </c>
      <c r="AO32" s="195">
        <f t="shared" si="74"/>
        <v>0.007</v>
      </c>
      <c r="AP32" s="195">
        <f t="shared" si="74"/>
        <v>0.007</v>
      </c>
      <c r="AQ32" s="195">
        <f t="shared" si="74"/>
        <v>0.007</v>
      </c>
      <c r="AR32" s="195">
        <f t="shared" si="74"/>
        <v>0.007</v>
      </c>
      <c r="AS32" s="195">
        <f t="shared" si="25"/>
        <v>0.007000000000000002</v>
      </c>
      <c r="AT32" s="195">
        <f>AR32</f>
        <v>0.007</v>
      </c>
      <c r="AU32" s="195">
        <f aca="true" t="shared" si="75" ref="AU32:BE32">AT32</f>
        <v>0.007</v>
      </c>
      <c r="AV32" s="195">
        <f t="shared" si="75"/>
        <v>0.007</v>
      </c>
      <c r="AW32" s="195">
        <f t="shared" si="75"/>
        <v>0.007</v>
      </c>
      <c r="AX32" s="195">
        <f t="shared" si="75"/>
        <v>0.007</v>
      </c>
      <c r="AY32" s="195">
        <f t="shared" si="75"/>
        <v>0.007</v>
      </c>
      <c r="AZ32" s="195">
        <f t="shared" si="75"/>
        <v>0.007</v>
      </c>
      <c r="BA32" s="195">
        <f t="shared" si="75"/>
        <v>0.007</v>
      </c>
      <c r="BB32" s="195">
        <f t="shared" si="75"/>
        <v>0.007</v>
      </c>
      <c r="BC32" s="195">
        <f t="shared" si="75"/>
        <v>0.007</v>
      </c>
      <c r="BD32" s="195">
        <f t="shared" si="75"/>
        <v>0.007</v>
      </c>
      <c r="BE32" s="195">
        <f t="shared" si="75"/>
        <v>0.007</v>
      </c>
      <c r="BF32" s="195">
        <f t="shared" si="27"/>
        <v>0.007000000000000002</v>
      </c>
      <c r="BG32" s="142"/>
      <c r="BH32" s="142"/>
      <c r="BI32" s="142"/>
      <c r="BJ32" s="142"/>
      <c r="BK32" s="142"/>
      <c r="BL32" s="142"/>
    </row>
    <row r="33" spans="1:64" ht="12.75" customHeight="1" hidden="1" thickBot="1">
      <c r="A33" s="19" t="s">
        <v>131</v>
      </c>
      <c r="D33" s="132"/>
      <c r="E33" s="79"/>
      <c r="F33" s="132"/>
      <c r="G33" s="241">
        <v>1</v>
      </c>
      <c r="H33" s="242">
        <f aca="true" t="shared" si="76" ref="H33:R33">+G33*1.003</f>
        <v>1.003</v>
      </c>
      <c r="I33" s="242">
        <f t="shared" si="76"/>
        <v>1.0060089999999997</v>
      </c>
      <c r="J33" s="242">
        <f t="shared" si="76"/>
        <v>1.0090270269999997</v>
      </c>
      <c r="K33" s="242">
        <f t="shared" si="76"/>
        <v>1.0120541080809995</v>
      </c>
      <c r="L33" s="242">
        <f t="shared" si="76"/>
        <v>1.0150902704052425</v>
      </c>
      <c r="M33" s="242">
        <f t="shared" si="76"/>
        <v>1.018135541216458</v>
      </c>
      <c r="N33" s="242">
        <f t="shared" si="76"/>
        <v>1.0211899478401074</v>
      </c>
      <c r="O33" s="242">
        <f t="shared" si="76"/>
        <v>1.0242535176836276</v>
      </c>
      <c r="P33" s="242">
        <f t="shared" si="76"/>
        <v>1.0273262782366783</v>
      </c>
      <c r="Q33" s="242">
        <f t="shared" si="76"/>
        <v>1.0304082570713882</v>
      </c>
      <c r="R33" s="242">
        <f t="shared" si="76"/>
        <v>1.0334994818426022</v>
      </c>
      <c r="S33" s="243">
        <f t="shared" si="21"/>
        <v>1.0166661191147586</v>
      </c>
      <c r="T33" s="242">
        <f>+R33*1.003</f>
        <v>1.0365999802881298</v>
      </c>
      <c r="U33" s="242">
        <f aca="true" t="shared" si="77" ref="U33:AE33">+T33*1.003</f>
        <v>1.039709780228994</v>
      </c>
      <c r="V33" s="242">
        <f t="shared" si="77"/>
        <v>1.042828909569681</v>
      </c>
      <c r="W33" s="242">
        <f t="shared" si="77"/>
        <v>1.04595739629839</v>
      </c>
      <c r="X33" s="242">
        <f t="shared" si="77"/>
        <v>1.049095268487285</v>
      </c>
      <c r="Y33" s="242">
        <f t="shared" si="77"/>
        <v>1.0522425542927467</v>
      </c>
      <c r="Z33" s="242">
        <f t="shared" si="77"/>
        <v>1.0553992819556248</v>
      </c>
      <c r="AA33" s="242">
        <f t="shared" si="77"/>
        <v>1.0585654798014916</v>
      </c>
      <c r="AB33" s="242">
        <f t="shared" si="77"/>
        <v>1.061741176240896</v>
      </c>
      <c r="AC33" s="242">
        <f t="shared" si="77"/>
        <v>1.0649263997696186</v>
      </c>
      <c r="AD33" s="242">
        <f t="shared" si="77"/>
        <v>1.0681211789689273</v>
      </c>
      <c r="AE33" s="242">
        <f t="shared" si="77"/>
        <v>1.071325542505834</v>
      </c>
      <c r="AF33" s="243">
        <f t="shared" si="23"/>
        <v>1.053876079033968</v>
      </c>
      <c r="AG33" s="242">
        <f>AE33*1.003</f>
        <v>1.0745395191333513</v>
      </c>
      <c r="AH33" s="242">
        <f aca="true" t="shared" si="78" ref="AH33:AR33">+AG33*1.003</f>
        <v>1.0777631376907513</v>
      </c>
      <c r="AI33" s="242">
        <f t="shared" si="78"/>
        <v>1.0809964271038235</v>
      </c>
      <c r="AJ33" s="242">
        <f t="shared" si="78"/>
        <v>1.0842394163851348</v>
      </c>
      <c r="AK33" s="242">
        <f t="shared" si="78"/>
        <v>1.08749213463429</v>
      </c>
      <c r="AL33" s="242">
        <f t="shared" si="78"/>
        <v>1.0907546110381927</v>
      </c>
      <c r="AM33" s="242">
        <f t="shared" si="78"/>
        <v>1.0940268748713071</v>
      </c>
      <c r="AN33" s="242">
        <f t="shared" si="78"/>
        <v>1.097308955495921</v>
      </c>
      <c r="AO33" s="242">
        <f t="shared" si="78"/>
        <v>1.1006008823624087</v>
      </c>
      <c r="AP33" s="242">
        <f t="shared" si="78"/>
        <v>1.1039026850094957</v>
      </c>
      <c r="AQ33" s="242">
        <f t="shared" si="78"/>
        <v>1.1072143930645242</v>
      </c>
      <c r="AR33" s="242">
        <f t="shared" si="78"/>
        <v>1.1105360362437176</v>
      </c>
      <c r="AS33" s="243">
        <f t="shared" si="25"/>
        <v>1.092447922752743</v>
      </c>
      <c r="AT33" s="242">
        <f>+AR33*1.003</f>
        <v>1.1138676443524487</v>
      </c>
      <c r="AU33" s="242">
        <f aca="true" t="shared" si="79" ref="AU33:BE33">+AT33*1.003</f>
        <v>1.117209247285506</v>
      </c>
      <c r="AV33" s="242">
        <f t="shared" si="79"/>
        <v>1.1205608750273623</v>
      </c>
      <c r="AW33" s="242">
        <f t="shared" si="79"/>
        <v>1.1239225576524443</v>
      </c>
      <c r="AX33" s="242">
        <f t="shared" si="79"/>
        <v>1.1272943253254015</v>
      </c>
      <c r="AY33" s="242">
        <f t="shared" si="79"/>
        <v>1.1306762083013777</v>
      </c>
      <c r="AZ33" s="242">
        <f t="shared" si="79"/>
        <v>1.1340682369262818</v>
      </c>
      <c r="BA33" s="242">
        <f t="shared" si="79"/>
        <v>1.1374704416370605</v>
      </c>
      <c r="BB33" s="242">
        <f t="shared" si="79"/>
        <v>1.1408828529619714</v>
      </c>
      <c r="BC33" s="242">
        <f t="shared" si="79"/>
        <v>1.1443055015208572</v>
      </c>
      <c r="BD33" s="242">
        <f t="shared" si="79"/>
        <v>1.1477384180254195</v>
      </c>
      <c r="BE33" s="242">
        <f t="shared" si="79"/>
        <v>1.1511816332794957</v>
      </c>
      <c r="BF33" s="243">
        <f t="shared" si="27"/>
        <v>1.1324314951913022</v>
      </c>
      <c r="BG33" s="299"/>
      <c r="BH33" s="299"/>
      <c r="BI33" s="299"/>
      <c r="BJ33" s="299"/>
      <c r="BK33" s="299"/>
      <c r="BL33" s="299"/>
    </row>
    <row r="34" spans="1:73" ht="12.75" customHeight="1" thickBot="1">
      <c r="A34" s="233"/>
      <c r="B34" s="237"/>
      <c r="C34" s="237"/>
      <c r="D34" s="132"/>
      <c r="E34" s="79"/>
      <c r="F34" s="132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234"/>
      <c r="BN34" s="234"/>
      <c r="BO34" s="234"/>
      <c r="BP34" s="234"/>
      <c r="BQ34" s="234"/>
      <c r="BR34" s="234"/>
      <c r="BS34" s="234"/>
      <c r="BT34" s="234"/>
      <c r="BU34" s="234"/>
    </row>
    <row r="35" spans="1:73" ht="12.75" customHeight="1" thickBot="1">
      <c r="A35" s="28" t="s">
        <v>101</v>
      </c>
      <c r="B35" s="237"/>
      <c r="C35" s="237"/>
      <c r="D35" s="135"/>
      <c r="E35" s="79"/>
      <c r="F35" s="135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234"/>
      <c r="BN35" s="234"/>
      <c r="BO35" s="234"/>
      <c r="BP35" s="234"/>
      <c r="BQ35" s="234"/>
      <c r="BR35" s="234"/>
      <c r="BS35" s="234"/>
      <c r="BT35" s="234"/>
      <c r="BU35" s="234"/>
    </row>
    <row r="36" spans="1:64" ht="12.75" customHeight="1">
      <c r="A36" s="19" t="s">
        <v>123</v>
      </c>
      <c r="D36" s="135"/>
      <c r="E36" s="151" t="s">
        <v>219</v>
      </c>
      <c r="F36" s="135">
        <v>1.5</v>
      </c>
      <c r="G36" s="220">
        <v>1.5</v>
      </c>
      <c r="H36" s="220">
        <v>1.5</v>
      </c>
      <c r="I36" s="220">
        <v>1.5</v>
      </c>
      <c r="J36" s="220">
        <v>1.5</v>
      </c>
      <c r="K36" s="220">
        <v>1.5</v>
      </c>
      <c r="L36" s="220">
        <v>1.5</v>
      </c>
      <c r="M36" s="221">
        <v>1.5</v>
      </c>
      <c r="N36" s="221">
        <v>1.5</v>
      </c>
      <c r="O36" s="220">
        <v>1.5</v>
      </c>
      <c r="P36" s="222">
        <v>1.5</v>
      </c>
      <c r="Q36" s="220">
        <v>1.5</v>
      </c>
      <c r="R36" s="222">
        <v>1.5</v>
      </c>
      <c r="S36" s="238">
        <f>AVERAGE(G36:R36)</f>
        <v>1.5</v>
      </c>
      <c r="T36" s="222">
        <v>2.5</v>
      </c>
      <c r="U36" s="222">
        <v>2.5</v>
      </c>
      <c r="V36" s="222">
        <v>2.5</v>
      </c>
      <c r="W36" s="222">
        <v>2.5</v>
      </c>
      <c r="X36" s="222">
        <v>2.5</v>
      </c>
      <c r="Y36" s="222">
        <v>2.5</v>
      </c>
      <c r="Z36" s="222">
        <v>2.5</v>
      </c>
      <c r="AA36" s="222">
        <v>2.5</v>
      </c>
      <c r="AB36" s="222">
        <v>2.5</v>
      </c>
      <c r="AC36" s="222">
        <v>2.5</v>
      </c>
      <c r="AD36" s="222">
        <v>2.5</v>
      </c>
      <c r="AE36" s="222">
        <v>2.5</v>
      </c>
      <c r="AF36" s="238">
        <f>AVERAGE(T36:AE36)</f>
        <v>2.5</v>
      </c>
      <c r="AG36" s="222">
        <v>3.5</v>
      </c>
      <c r="AH36" s="222">
        <v>3.5</v>
      </c>
      <c r="AI36" s="222">
        <v>3.5</v>
      </c>
      <c r="AJ36" s="222">
        <v>3.5</v>
      </c>
      <c r="AK36" s="222">
        <v>3.5</v>
      </c>
      <c r="AL36" s="222">
        <v>3.5</v>
      </c>
      <c r="AM36" s="222">
        <v>3.5</v>
      </c>
      <c r="AN36" s="222">
        <v>3.5</v>
      </c>
      <c r="AO36" s="222">
        <v>3.5</v>
      </c>
      <c r="AP36" s="222">
        <v>3.5</v>
      </c>
      <c r="AQ36" s="222">
        <v>3.5</v>
      </c>
      <c r="AR36" s="222">
        <v>3.5</v>
      </c>
      <c r="AS36" s="238">
        <f>AVERAGE(AG36:AR36)</f>
        <v>3.5</v>
      </c>
      <c r="AT36" s="222">
        <v>3.5</v>
      </c>
      <c r="AU36" s="222">
        <v>3.5</v>
      </c>
      <c r="AV36" s="222">
        <v>3.5</v>
      </c>
      <c r="AW36" s="222">
        <v>3.5</v>
      </c>
      <c r="AX36" s="222">
        <v>3.5</v>
      </c>
      <c r="AY36" s="222">
        <v>3.5</v>
      </c>
      <c r="AZ36" s="222">
        <v>3.5</v>
      </c>
      <c r="BA36" s="222">
        <v>3.5</v>
      </c>
      <c r="BB36" s="222">
        <v>3.5</v>
      </c>
      <c r="BC36" s="222">
        <v>3.5</v>
      </c>
      <c r="BD36" s="222">
        <v>3.5</v>
      </c>
      <c r="BE36" s="222">
        <v>3.5</v>
      </c>
      <c r="BF36" s="238">
        <f>AVERAGE(AT36:BE36)</f>
        <v>3.5</v>
      </c>
      <c r="BG36" s="300"/>
      <c r="BH36" s="300"/>
      <c r="BI36" s="300"/>
      <c r="BJ36" s="300"/>
      <c r="BK36" s="300"/>
      <c r="BL36" s="300"/>
    </row>
    <row r="37" spans="1:64" ht="12.75" customHeight="1" thickBot="1">
      <c r="A37" s="19" t="s">
        <v>116</v>
      </c>
      <c r="D37" s="135"/>
      <c r="E37" s="79" t="s">
        <v>48</v>
      </c>
      <c r="F37" s="135">
        <v>9</v>
      </c>
      <c r="G37" s="267">
        <v>4000</v>
      </c>
      <c r="H37" s="268">
        <f>G37</f>
        <v>4000</v>
      </c>
      <c r="I37" s="268">
        <f aca="true" t="shared" si="80" ref="I37:R37">H37</f>
        <v>4000</v>
      </c>
      <c r="J37" s="268">
        <f t="shared" si="80"/>
        <v>4000</v>
      </c>
      <c r="K37" s="268">
        <f t="shared" si="80"/>
        <v>4000</v>
      </c>
      <c r="L37" s="268">
        <f t="shared" si="80"/>
        <v>4000</v>
      </c>
      <c r="M37" s="269">
        <f t="shared" si="80"/>
        <v>4000</v>
      </c>
      <c r="N37" s="269">
        <f t="shared" si="80"/>
        <v>4000</v>
      </c>
      <c r="O37" s="268">
        <f t="shared" si="80"/>
        <v>4000</v>
      </c>
      <c r="P37" s="270">
        <f t="shared" si="80"/>
        <v>4000</v>
      </c>
      <c r="Q37" s="268">
        <f t="shared" si="80"/>
        <v>4000</v>
      </c>
      <c r="R37" s="270">
        <f t="shared" si="80"/>
        <v>4000</v>
      </c>
      <c r="S37" s="271">
        <f>AVERAGE(G37:R37)</f>
        <v>4000</v>
      </c>
      <c r="T37" s="270">
        <f>R37</f>
        <v>4000</v>
      </c>
      <c r="U37" s="270">
        <f aca="true" t="shared" si="81" ref="U37:AE37">T37</f>
        <v>4000</v>
      </c>
      <c r="V37" s="270">
        <f t="shared" si="81"/>
        <v>4000</v>
      </c>
      <c r="W37" s="270">
        <f t="shared" si="81"/>
        <v>4000</v>
      </c>
      <c r="X37" s="270">
        <f t="shared" si="81"/>
        <v>4000</v>
      </c>
      <c r="Y37" s="270">
        <f t="shared" si="81"/>
        <v>4000</v>
      </c>
      <c r="Z37" s="270">
        <f t="shared" si="81"/>
        <v>4000</v>
      </c>
      <c r="AA37" s="270">
        <f t="shared" si="81"/>
        <v>4000</v>
      </c>
      <c r="AB37" s="270">
        <f t="shared" si="81"/>
        <v>4000</v>
      </c>
      <c r="AC37" s="270">
        <f t="shared" si="81"/>
        <v>4000</v>
      </c>
      <c r="AD37" s="270">
        <f t="shared" si="81"/>
        <v>4000</v>
      </c>
      <c r="AE37" s="270">
        <f t="shared" si="81"/>
        <v>4000</v>
      </c>
      <c r="AF37" s="271">
        <f>AVERAGE(T37:AE37)</f>
        <v>4000</v>
      </c>
      <c r="AG37" s="270">
        <f>AE37</f>
        <v>4000</v>
      </c>
      <c r="AH37" s="270">
        <f aca="true" t="shared" si="82" ref="AH37:AR37">AG37</f>
        <v>4000</v>
      </c>
      <c r="AI37" s="270">
        <f t="shared" si="82"/>
        <v>4000</v>
      </c>
      <c r="AJ37" s="270">
        <f t="shared" si="82"/>
        <v>4000</v>
      </c>
      <c r="AK37" s="270">
        <f t="shared" si="82"/>
        <v>4000</v>
      </c>
      <c r="AL37" s="270">
        <f t="shared" si="82"/>
        <v>4000</v>
      </c>
      <c r="AM37" s="270">
        <f t="shared" si="82"/>
        <v>4000</v>
      </c>
      <c r="AN37" s="270">
        <f t="shared" si="82"/>
        <v>4000</v>
      </c>
      <c r="AO37" s="270">
        <f t="shared" si="82"/>
        <v>4000</v>
      </c>
      <c r="AP37" s="270">
        <f t="shared" si="82"/>
        <v>4000</v>
      </c>
      <c r="AQ37" s="270">
        <f t="shared" si="82"/>
        <v>4000</v>
      </c>
      <c r="AR37" s="270">
        <f t="shared" si="82"/>
        <v>4000</v>
      </c>
      <c r="AS37" s="271">
        <f>AVERAGE(AG37:AR37)</f>
        <v>4000</v>
      </c>
      <c r="AT37" s="270">
        <f>AR37</f>
        <v>4000</v>
      </c>
      <c r="AU37" s="270">
        <f aca="true" t="shared" si="83" ref="AU37:BE37">AT37</f>
        <v>4000</v>
      </c>
      <c r="AV37" s="270">
        <f t="shared" si="83"/>
        <v>4000</v>
      </c>
      <c r="AW37" s="270">
        <f t="shared" si="83"/>
        <v>4000</v>
      </c>
      <c r="AX37" s="270">
        <f t="shared" si="83"/>
        <v>4000</v>
      </c>
      <c r="AY37" s="270">
        <f t="shared" si="83"/>
        <v>4000</v>
      </c>
      <c r="AZ37" s="270">
        <f t="shared" si="83"/>
        <v>4000</v>
      </c>
      <c r="BA37" s="270">
        <f t="shared" si="83"/>
        <v>4000</v>
      </c>
      <c r="BB37" s="270">
        <f t="shared" si="83"/>
        <v>4000</v>
      </c>
      <c r="BC37" s="270">
        <f t="shared" si="83"/>
        <v>4000</v>
      </c>
      <c r="BD37" s="270">
        <f t="shared" si="83"/>
        <v>4000</v>
      </c>
      <c r="BE37" s="270">
        <f t="shared" si="83"/>
        <v>4000</v>
      </c>
      <c r="BF37" s="271">
        <f>AVERAGE(AT37:BE37)</f>
        <v>4000</v>
      </c>
      <c r="BG37" s="301"/>
      <c r="BH37" s="301"/>
      <c r="BI37" s="301"/>
      <c r="BJ37" s="301"/>
      <c r="BK37" s="301"/>
      <c r="BL37" s="301"/>
    </row>
    <row r="38" spans="1:64" ht="12.75" customHeight="1" hidden="1">
      <c r="A38" s="19" t="s">
        <v>117</v>
      </c>
      <c r="D38" s="135"/>
      <c r="E38" s="79"/>
      <c r="F38" s="133">
        <v>0.25</v>
      </c>
      <c r="G38" s="166">
        <v>0.25</v>
      </c>
      <c r="H38" s="178">
        <f>G38</f>
        <v>0.25</v>
      </c>
      <c r="I38" s="178">
        <f aca="true" t="shared" si="84" ref="I38:R38">H38</f>
        <v>0.25</v>
      </c>
      <c r="J38" s="178">
        <f t="shared" si="84"/>
        <v>0.25</v>
      </c>
      <c r="K38" s="178">
        <f t="shared" si="84"/>
        <v>0.25</v>
      </c>
      <c r="L38" s="178">
        <f t="shared" si="84"/>
        <v>0.25</v>
      </c>
      <c r="M38" s="114">
        <f t="shared" si="84"/>
        <v>0.25</v>
      </c>
      <c r="N38" s="114">
        <f t="shared" si="84"/>
        <v>0.25</v>
      </c>
      <c r="O38" s="178">
        <f t="shared" si="84"/>
        <v>0.25</v>
      </c>
      <c r="P38" s="189">
        <f t="shared" si="84"/>
        <v>0.25</v>
      </c>
      <c r="Q38" s="178">
        <f t="shared" si="84"/>
        <v>0.25</v>
      </c>
      <c r="R38" s="189">
        <f t="shared" si="84"/>
        <v>0.25</v>
      </c>
      <c r="S38" s="195">
        <f>AVERAGE(G38:R38)</f>
        <v>0.25</v>
      </c>
      <c r="T38" s="189">
        <f>R38</f>
        <v>0.25</v>
      </c>
      <c r="U38" s="189">
        <f aca="true" t="shared" si="85" ref="U38:AE38">T38</f>
        <v>0.25</v>
      </c>
      <c r="V38" s="189">
        <f t="shared" si="85"/>
        <v>0.25</v>
      </c>
      <c r="W38" s="189">
        <f t="shared" si="85"/>
        <v>0.25</v>
      </c>
      <c r="X38" s="189">
        <f t="shared" si="85"/>
        <v>0.25</v>
      </c>
      <c r="Y38" s="189">
        <f t="shared" si="85"/>
        <v>0.25</v>
      </c>
      <c r="Z38" s="189">
        <f t="shared" si="85"/>
        <v>0.25</v>
      </c>
      <c r="AA38" s="189">
        <f t="shared" si="85"/>
        <v>0.25</v>
      </c>
      <c r="AB38" s="189">
        <f t="shared" si="85"/>
        <v>0.25</v>
      </c>
      <c r="AC38" s="189">
        <f t="shared" si="85"/>
        <v>0.25</v>
      </c>
      <c r="AD38" s="189">
        <f t="shared" si="85"/>
        <v>0.25</v>
      </c>
      <c r="AE38" s="189">
        <f t="shared" si="85"/>
        <v>0.25</v>
      </c>
      <c r="AF38" s="195">
        <f>AVERAGE(T38:AE38)</f>
        <v>0.25</v>
      </c>
      <c r="AG38" s="189">
        <f>AE38</f>
        <v>0.25</v>
      </c>
      <c r="AH38" s="189">
        <f aca="true" t="shared" si="86" ref="AH38:AR38">AG38</f>
        <v>0.25</v>
      </c>
      <c r="AI38" s="189">
        <f t="shared" si="86"/>
        <v>0.25</v>
      </c>
      <c r="AJ38" s="189">
        <f t="shared" si="86"/>
        <v>0.25</v>
      </c>
      <c r="AK38" s="189">
        <f t="shared" si="86"/>
        <v>0.25</v>
      </c>
      <c r="AL38" s="189">
        <f t="shared" si="86"/>
        <v>0.25</v>
      </c>
      <c r="AM38" s="189">
        <f t="shared" si="86"/>
        <v>0.25</v>
      </c>
      <c r="AN38" s="189">
        <f t="shared" si="86"/>
        <v>0.25</v>
      </c>
      <c r="AO38" s="189">
        <f t="shared" si="86"/>
        <v>0.25</v>
      </c>
      <c r="AP38" s="189">
        <f t="shared" si="86"/>
        <v>0.25</v>
      </c>
      <c r="AQ38" s="189">
        <f t="shared" si="86"/>
        <v>0.25</v>
      </c>
      <c r="AR38" s="189">
        <f t="shared" si="86"/>
        <v>0.25</v>
      </c>
      <c r="AS38" s="195">
        <f>AVERAGE(AG38:AR38)</f>
        <v>0.25</v>
      </c>
      <c r="AT38" s="189">
        <f>AR38</f>
        <v>0.25</v>
      </c>
      <c r="AU38" s="189">
        <f aca="true" t="shared" si="87" ref="AU38:BE38">AT38</f>
        <v>0.25</v>
      </c>
      <c r="AV38" s="189">
        <f t="shared" si="87"/>
        <v>0.25</v>
      </c>
      <c r="AW38" s="189">
        <f t="shared" si="87"/>
        <v>0.25</v>
      </c>
      <c r="AX38" s="189">
        <f t="shared" si="87"/>
        <v>0.25</v>
      </c>
      <c r="AY38" s="189">
        <f t="shared" si="87"/>
        <v>0.25</v>
      </c>
      <c r="AZ38" s="189">
        <f t="shared" si="87"/>
        <v>0.25</v>
      </c>
      <c r="BA38" s="189">
        <f t="shared" si="87"/>
        <v>0.25</v>
      </c>
      <c r="BB38" s="189">
        <f t="shared" si="87"/>
        <v>0.25</v>
      </c>
      <c r="BC38" s="189">
        <f t="shared" si="87"/>
        <v>0.25</v>
      </c>
      <c r="BD38" s="189">
        <f t="shared" si="87"/>
        <v>0.25</v>
      </c>
      <c r="BE38" s="189">
        <f t="shared" si="87"/>
        <v>0.25</v>
      </c>
      <c r="BF38" s="195">
        <f>AVERAGE(AT38:BE38)</f>
        <v>0.25</v>
      </c>
      <c r="BG38" s="142"/>
      <c r="BH38" s="142"/>
      <c r="BI38" s="142"/>
      <c r="BJ38" s="142"/>
      <c r="BK38" s="142"/>
      <c r="BL38" s="142"/>
    </row>
    <row r="39" spans="1:64" ht="12.75" customHeight="1" hidden="1" thickBot="1">
      <c r="A39" s="19" t="s">
        <v>111</v>
      </c>
      <c r="D39" s="135"/>
      <c r="E39" s="79"/>
      <c r="F39" s="135"/>
      <c r="G39" s="223">
        <v>0</v>
      </c>
      <c r="H39" s="224">
        <f>G39</f>
        <v>0</v>
      </c>
      <c r="I39" s="224">
        <f aca="true" t="shared" si="88" ref="I39:R39">H39</f>
        <v>0</v>
      </c>
      <c r="J39" s="224">
        <f t="shared" si="88"/>
        <v>0</v>
      </c>
      <c r="K39" s="224">
        <f t="shared" si="88"/>
        <v>0</v>
      </c>
      <c r="L39" s="224">
        <f t="shared" si="88"/>
        <v>0</v>
      </c>
      <c r="M39" s="225">
        <f t="shared" si="88"/>
        <v>0</v>
      </c>
      <c r="N39" s="225">
        <f t="shared" si="88"/>
        <v>0</v>
      </c>
      <c r="O39" s="224">
        <f t="shared" si="88"/>
        <v>0</v>
      </c>
      <c r="P39" s="226">
        <f t="shared" si="88"/>
        <v>0</v>
      </c>
      <c r="Q39" s="224">
        <f t="shared" si="88"/>
        <v>0</v>
      </c>
      <c r="R39" s="226">
        <f t="shared" si="88"/>
        <v>0</v>
      </c>
      <c r="S39" s="227"/>
      <c r="T39" s="226">
        <f>R39</f>
        <v>0</v>
      </c>
      <c r="U39" s="226">
        <f aca="true" t="shared" si="89" ref="U39:AE39">T39</f>
        <v>0</v>
      </c>
      <c r="V39" s="226">
        <f t="shared" si="89"/>
        <v>0</v>
      </c>
      <c r="W39" s="226">
        <f t="shared" si="89"/>
        <v>0</v>
      </c>
      <c r="X39" s="226">
        <f t="shared" si="89"/>
        <v>0</v>
      </c>
      <c r="Y39" s="226">
        <f t="shared" si="89"/>
        <v>0</v>
      </c>
      <c r="Z39" s="226">
        <f t="shared" si="89"/>
        <v>0</v>
      </c>
      <c r="AA39" s="226">
        <f t="shared" si="89"/>
        <v>0</v>
      </c>
      <c r="AB39" s="226">
        <f t="shared" si="89"/>
        <v>0</v>
      </c>
      <c r="AC39" s="226">
        <f t="shared" si="89"/>
        <v>0</v>
      </c>
      <c r="AD39" s="226">
        <f t="shared" si="89"/>
        <v>0</v>
      </c>
      <c r="AE39" s="226">
        <f t="shared" si="89"/>
        <v>0</v>
      </c>
      <c r="AF39" s="227"/>
      <c r="AG39" s="226">
        <f>AE39</f>
        <v>0</v>
      </c>
      <c r="AH39" s="226">
        <f aca="true" t="shared" si="90" ref="AH39:AR39">AG39</f>
        <v>0</v>
      </c>
      <c r="AI39" s="226">
        <f t="shared" si="90"/>
        <v>0</v>
      </c>
      <c r="AJ39" s="226">
        <f t="shared" si="90"/>
        <v>0</v>
      </c>
      <c r="AK39" s="226">
        <f t="shared" si="90"/>
        <v>0</v>
      </c>
      <c r="AL39" s="226">
        <f t="shared" si="90"/>
        <v>0</v>
      </c>
      <c r="AM39" s="226">
        <f t="shared" si="90"/>
        <v>0</v>
      </c>
      <c r="AN39" s="226">
        <f t="shared" si="90"/>
        <v>0</v>
      </c>
      <c r="AO39" s="226">
        <f t="shared" si="90"/>
        <v>0</v>
      </c>
      <c r="AP39" s="226">
        <f t="shared" si="90"/>
        <v>0</v>
      </c>
      <c r="AQ39" s="226">
        <f t="shared" si="90"/>
        <v>0</v>
      </c>
      <c r="AR39" s="226">
        <f t="shared" si="90"/>
        <v>0</v>
      </c>
      <c r="AS39" s="227"/>
      <c r="AT39" s="226">
        <f>AR39</f>
        <v>0</v>
      </c>
      <c r="AU39" s="226">
        <f aca="true" t="shared" si="91" ref="AU39:BE39">AT39</f>
        <v>0</v>
      </c>
      <c r="AV39" s="226">
        <f t="shared" si="91"/>
        <v>0</v>
      </c>
      <c r="AW39" s="226">
        <f t="shared" si="91"/>
        <v>0</v>
      </c>
      <c r="AX39" s="226">
        <f t="shared" si="91"/>
        <v>0</v>
      </c>
      <c r="AY39" s="226">
        <f t="shared" si="91"/>
        <v>0</v>
      </c>
      <c r="AZ39" s="226">
        <f t="shared" si="91"/>
        <v>0</v>
      </c>
      <c r="BA39" s="226">
        <f t="shared" si="91"/>
        <v>0</v>
      </c>
      <c r="BB39" s="226">
        <f t="shared" si="91"/>
        <v>0</v>
      </c>
      <c r="BC39" s="226">
        <f t="shared" si="91"/>
        <v>0</v>
      </c>
      <c r="BD39" s="226">
        <f t="shared" si="91"/>
        <v>0</v>
      </c>
      <c r="BE39" s="226">
        <f t="shared" si="91"/>
        <v>0</v>
      </c>
      <c r="BF39" s="227"/>
      <c r="BG39" s="135"/>
      <c r="BH39" s="135"/>
      <c r="BI39" s="135"/>
      <c r="BJ39" s="135"/>
      <c r="BK39" s="135"/>
      <c r="BL39" s="135"/>
    </row>
    <row r="40" ht="10.5" thickBot="1">
      <c r="E40" s="79"/>
    </row>
    <row r="41" spans="1:5" ht="10.5" hidden="1" thickBot="1">
      <c r="A41" s="29" t="s">
        <v>128</v>
      </c>
      <c r="E41" s="79"/>
    </row>
    <row r="42" spans="1:64" ht="13.5" customHeight="1" hidden="1">
      <c r="A42" s="19" t="s">
        <v>210</v>
      </c>
      <c r="D42" s="132"/>
      <c r="E42" s="79"/>
      <c r="F42" s="132"/>
      <c r="G42" s="213">
        <v>0</v>
      </c>
      <c r="H42" s="214">
        <f aca="true" t="shared" si="92" ref="H42:R42">G42</f>
        <v>0</v>
      </c>
      <c r="I42" s="214">
        <f t="shared" si="92"/>
        <v>0</v>
      </c>
      <c r="J42" s="214">
        <f t="shared" si="92"/>
        <v>0</v>
      </c>
      <c r="K42" s="214">
        <f t="shared" si="92"/>
        <v>0</v>
      </c>
      <c r="L42" s="214">
        <f t="shared" si="92"/>
        <v>0</v>
      </c>
      <c r="M42" s="215">
        <f t="shared" si="92"/>
        <v>0</v>
      </c>
      <c r="N42" s="215">
        <f t="shared" si="92"/>
        <v>0</v>
      </c>
      <c r="O42" s="214">
        <f t="shared" si="92"/>
        <v>0</v>
      </c>
      <c r="P42" s="216">
        <f t="shared" si="92"/>
        <v>0</v>
      </c>
      <c r="Q42" s="214">
        <f t="shared" si="92"/>
        <v>0</v>
      </c>
      <c r="R42" s="216">
        <f t="shared" si="92"/>
        <v>0</v>
      </c>
      <c r="S42" s="216">
        <f>AVERAGE(G42:R42)</f>
        <v>0</v>
      </c>
      <c r="T42" s="216">
        <f>R42</f>
        <v>0</v>
      </c>
      <c r="U42" s="216">
        <f aca="true" t="shared" si="93" ref="U42:AE42">T42</f>
        <v>0</v>
      </c>
      <c r="V42" s="216">
        <f t="shared" si="93"/>
        <v>0</v>
      </c>
      <c r="W42" s="216">
        <f t="shared" si="93"/>
        <v>0</v>
      </c>
      <c r="X42" s="216">
        <f t="shared" si="93"/>
        <v>0</v>
      </c>
      <c r="Y42" s="216">
        <f t="shared" si="93"/>
        <v>0</v>
      </c>
      <c r="Z42" s="216">
        <f t="shared" si="93"/>
        <v>0</v>
      </c>
      <c r="AA42" s="216">
        <f t="shared" si="93"/>
        <v>0</v>
      </c>
      <c r="AB42" s="216">
        <f t="shared" si="93"/>
        <v>0</v>
      </c>
      <c r="AC42" s="216">
        <f t="shared" si="93"/>
        <v>0</v>
      </c>
      <c r="AD42" s="216">
        <f t="shared" si="93"/>
        <v>0</v>
      </c>
      <c r="AE42" s="216">
        <f t="shared" si="93"/>
        <v>0</v>
      </c>
      <c r="AF42" s="216">
        <f>AVERAGE(T42:AE42)</f>
        <v>0</v>
      </c>
      <c r="AG42" s="216">
        <f>AE42</f>
        <v>0</v>
      </c>
      <c r="AH42" s="216">
        <f aca="true" t="shared" si="94" ref="AH42:AR42">AG42</f>
        <v>0</v>
      </c>
      <c r="AI42" s="216">
        <f t="shared" si="94"/>
        <v>0</v>
      </c>
      <c r="AJ42" s="216">
        <f t="shared" si="94"/>
        <v>0</v>
      </c>
      <c r="AK42" s="216">
        <f t="shared" si="94"/>
        <v>0</v>
      </c>
      <c r="AL42" s="216">
        <f t="shared" si="94"/>
        <v>0</v>
      </c>
      <c r="AM42" s="216">
        <f t="shared" si="94"/>
        <v>0</v>
      </c>
      <c r="AN42" s="216">
        <f t="shared" si="94"/>
        <v>0</v>
      </c>
      <c r="AO42" s="216">
        <f t="shared" si="94"/>
        <v>0</v>
      </c>
      <c r="AP42" s="216">
        <f t="shared" si="94"/>
        <v>0</v>
      </c>
      <c r="AQ42" s="216">
        <f t="shared" si="94"/>
        <v>0</v>
      </c>
      <c r="AR42" s="216">
        <f t="shared" si="94"/>
        <v>0</v>
      </c>
      <c r="AS42" s="216">
        <f>AVERAGE(AG42:AR42)</f>
        <v>0</v>
      </c>
      <c r="AT42" s="216">
        <f>AR42</f>
        <v>0</v>
      </c>
      <c r="AU42" s="216">
        <f aca="true" t="shared" si="95" ref="AU42:BE42">AT42</f>
        <v>0</v>
      </c>
      <c r="AV42" s="216">
        <f t="shared" si="95"/>
        <v>0</v>
      </c>
      <c r="AW42" s="216">
        <f t="shared" si="95"/>
        <v>0</v>
      </c>
      <c r="AX42" s="216">
        <f t="shared" si="95"/>
        <v>0</v>
      </c>
      <c r="AY42" s="216">
        <f t="shared" si="95"/>
        <v>0</v>
      </c>
      <c r="AZ42" s="216">
        <f t="shared" si="95"/>
        <v>0</v>
      </c>
      <c r="BA42" s="216">
        <f t="shared" si="95"/>
        <v>0</v>
      </c>
      <c r="BB42" s="216">
        <f t="shared" si="95"/>
        <v>0</v>
      </c>
      <c r="BC42" s="216">
        <f t="shared" si="95"/>
        <v>0</v>
      </c>
      <c r="BD42" s="216">
        <f t="shared" si="95"/>
        <v>0</v>
      </c>
      <c r="BE42" s="216">
        <f t="shared" si="95"/>
        <v>0</v>
      </c>
      <c r="BF42" s="216">
        <f>AVERAGE(AT42:BE42)</f>
        <v>0</v>
      </c>
      <c r="BG42" s="296"/>
      <c r="BH42" s="296"/>
      <c r="BI42" s="296"/>
      <c r="BJ42" s="296"/>
      <c r="BK42" s="296"/>
      <c r="BL42" s="296"/>
    </row>
    <row r="43" spans="1:64" ht="13.5" customHeight="1" hidden="1">
      <c r="A43" s="19" t="s">
        <v>90</v>
      </c>
      <c r="B43" s="72"/>
      <c r="D43" s="132"/>
      <c r="E43" s="79"/>
      <c r="F43" s="132"/>
      <c r="G43" s="167">
        <v>0.005</v>
      </c>
      <c r="H43" s="179">
        <f>G43</f>
        <v>0.005</v>
      </c>
      <c r="I43" s="179">
        <f aca="true" t="shared" si="96" ref="I43:R43">H43</f>
        <v>0.005</v>
      </c>
      <c r="J43" s="179">
        <f t="shared" si="96"/>
        <v>0.005</v>
      </c>
      <c r="K43" s="179">
        <f t="shared" si="96"/>
        <v>0.005</v>
      </c>
      <c r="L43" s="179">
        <f t="shared" si="96"/>
        <v>0.005</v>
      </c>
      <c r="M43" s="110">
        <f t="shared" si="96"/>
        <v>0.005</v>
      </c>
      <c r="N43" s="110">
        <f t="shared" si="96"/>
        <v>0.005</v>
      </c>
      <c r="O43" s="179">
        <f t="shared" si="96"/>
        <v>0.005</v>
      </c>
      <c r="P43" s="190">
        <f t="shared" si="96"/>
        <v>0.005</v>
      </c>
      <c r="Q43" s="179">
        <f t="shared" si="96"/>
        <v>0.005</v>
      </c>
      <c r="R43" s="190">
        <f t="shared" si="96"/>
        <v>0.005</v>
      </c>
      <c r="S43" s="190">
        <f>AVERAGE(G43:R43)</f>
        <v>0.004999999999999999</v>
      </c>
      <c r="T43" s="190">
        <f>R43</f>
        <v>0.005</v>
      </c>
      <c r="U43" s="190">
        <f aca="true" t="shared" si="97" ref="U43:AE43">T43</f>
        <v>0.005</v>
      </c>
      <c r="V43" s="190">
        <f t="shared" si="97"/>
        <v>0.005</v>
      </c>
      <c r="W43" s="190">
        <f t="shared" si="97"/>
        <v>0.005</v>
      </c>
      <c r="X43" s="190">
        <f t="shared" si="97"/>
        <v>0.005</v>
      </c>
      <c r="Y43" s="190">
        <f t="shared" si="97"/>
        <v>0.005</v>
      </c>
      <c r="Z43" s="190">
        <f t="shared" si="97"/>
        <v>0.005</v>
      </c>
      <c r="AA43" s="190">
        <f t="shared" si="97"/>
        <v>0.005</v>
      </c>
      <c r="AB43" s="190">
        <f t="shared" si="97"/>
        <v>0.005</v>
      </c>
      <c r="AC43" s="190">
        <f t="shared" si="97"/>
        <v>0.005</v>
      </c>
      <c r="AD43" s="190">
        <f t="shared" si="97"/>
        <v>0.005</v>
      </c>
      <c r="AE43" s="190">
        <f t="shared" si="97"/>
        <v>0.005</v>
      </c>
      <c r="AF43" s="190">
        <f>AVERAGE(T43:AE43)</f>
        <v>0.004999999999999999</v>
      </c>
      <c r="AG43" s="190">
        <f>AE43</f>
        <v>0.005</v>
      </c>
      <c r="AH43" s="190">
        <f aca="true" t="shared" si="98" ref="AH43:AR43">AG43</f>
        <v>0.005</v>
      </c>
      <c r="AI43" s="190">
        <f t="shared" si="98"/>
        <v>0.005</v>
      </c>
      <c r="AJ43" s="190">
        <f t="shared" si="98"/>
        <v>0.005</v>
      </c>
      <c r="AK43" s="190">
        <f t="shared" si="98"/>
        <v>0.005</v>
      </c>
      <c r="AL43" s="190">
        <f t="shared" si="98"/>
        <v>0.005</v>
      </c>
      <c r="AM43" s="190">
        <f t="shared" si="98"/>
        <v>0.005</v>
      </c>
      <c r="AN43" s="190">
        <f t="shared" si="98"/>
        <v>0.005</v>
      </c>
      <c r="AO43" s="190">
        <f t="shared" si="98"/>
        <v>0.005</v>
      </c>
      <c r="AP43" s="190">
        <f t="shared" si="98"/>
        <v>0.005</v>
      </c>
      <c r="AQ43" s="190">
        <f t="shared" si="98"/>
        <v>0.005</v>
      </c>
      <c r="AR43" s="190">
        <f t="shared" si="98"/>
        <v>0.005</v>
      </c>
      <c r="AS43" s="190">
        <f>AVERAGE(AG43:AR43)</f>
        <v>0.004999999999999999</v>
      </c>
      <c r="AT43" s="190">
        <f>AR43</f>
        <v>0.005</v>
      </c>
      <c r="AU43" s="190">
        <f aca="true" t="shared" si="99" ref="AU43:BE43">AT43</f>
        <v>0.005</v>
      </c>
      <c r="AV43" s="190">
        <f t="shared" si="99"/>
        <v>0.005</v>
      </c>
      <c r="AW43" s="190">
        <f t="shared" si="99"/>
        <v>0.005</v>
      </c>
      <c r="AX43" s="190">
        <f t="shared" si="99"/>
        <v>0.005</v>
      </c>
      <c r="AY43" s="190">
        <f t="shared" si="99"/>
        <v>0.005</v>
      </c>
      <c r="AZ43" s="190">
        <f t="shared" si="99"/>
        <v>0.005</v>
      </c>
      <c r="BA43" s="190">
        <f t="shared" si="99"/>
        <v>0.005</v>
      </c>
      <c r="BB43" s="190">
        <f t="shared" si="99"/>
        <v>0.005</v>
      </c>
      <c r="BC43" s="190">
        <f t="shared" si="99"/>
        <v>0.005</v>
      </c>
      <c r="BD43" s="190">
        <f t="shared" si="99"/>
        <v>0.005</v>
      </c>
      <c r="BE43" s="190">
        <f t="shared" si="99"/>
        <v>0.005</v>
      </c>
      <c r="BF43" s="190">
        <f>AVERAGE(AT43:BE43)</f>
        <v>0.004999999999999999</v>
      </c>
      <c r="BG43" s="296"/>
      <c r="BH43" s="296"/>
      <c r="BI43" s="296"/>
      <c r="BJ43" s="296"/>
      <c r="BK43" s="296"/>
      <c r="BL43" s="296"/>
    </row>
    <row r="44" spans="1:64" ht="12.75" customHeight="1" hidden="1">
      <c r="A44" s="2" t="s">
        <v>186</v>
      </c>
      <c r="B44" s="4"/>
      <c r="C44" s="4"/>
      <c r="D44" s="134"/>
      <c r="E44" s="79"/>
      <c r="F44" s="134"/>
      <c r="G44" s="75">
        <v>28</v>
      </c>
      <c r="H44" s="75">
        <v>28</v>
      </c>
      <c r="I44" s="75">
        <v>28</v>
      </c>
      <c r="J44" s="75">
        <v>28</v>
      </c>
      <c r="K44" s="75">
        <v>28</v>
      </c>
      <c r="L44" s="75">
        <v>28</v>
      </c>
      <c r="M44" s="51">
        <v>28</v>
      </c>
      <c r="N44" s="51">
        <f>M44</f>
        <v>28</v>
      </c>
      <c r="O44" s="75">
        <f>N44</f>
        <v>28</v>
      </c>
      <c r="P44" s="188">
        <f>O44</f>
        <v>28</v>
      </c>
      <c r="Q44" s="75">
        <f>P44</f>
        <v>28</v>
      </c>
      <c r="R44" s="188">
        <f>Q44</f>
        <v>28</v>
      </c>
      <c r="S44" s="198">
        <f>AVERAGE(G44:R44)</f>
        <v>28</v>
      </c>
      <c r="T44" s="188">
        <f>R44</f>
        <v>28</v>
      </c>
      <c r="U44" s="188">
        <f aca="true" t="shared" si="100" ref="U44:AE44">T44</f>
        <v>28</v>
      </c>
      <c r="V44" s="188">
        <f t="shared" si="100"/>
        <v>28</v>
      </c>
      <c r="W44" s="188">
        <f t="shared" si="100"/>
        <v>28</v>
      </c>
      <c r="X44" s="188">
        <f t="shared" si="100"/>
        <v>28</v>
      </c>
      <c r="Y44" s="188">
        <f t="shared" si="100"/>
        <v>28</v>
      </c>
      <c r="Z44" s="188">
        <f t="shared" si="100"/>
        <v>28</v>
      </c>
      <c r="AA44" s="188">
        <f t="shared" si="100"/>
        <v>28</v>
      </c>
      <c r="AB44" s="188">
        <f t="shared" si="100"/>
        <v>28</v>
      </c>
      <c r="AC44" s="188">
        <f t="shared" si="100"/>
        <v>28</v>
      </c>
      <c r="AD44" s="188">
        <f t="shared" si="100"/>
        <v>28</v>
      </c>
      <c r="AE44" s="188">
        <f t="shared" si="100"/>
        <v>28</v>
      </c>
      <c r="AF44" s="198">
        <f>AVERAGE(T44:AE44)</f>
        <v>28</v>
      </c>
      <c r="AG44" s="188">
        <f>AE44</f>
        <v>28</v>
      </c>
      <c r="AH44" s="188">
        <f aca="true" t="shared" si="101" ref="AH44:AR44">AG44</f>
        <v>28</v>
      </c>
      <c r="AI44" s="188">
        <f t="shared" si="101"/>
        <v>28</v>
      </c>
      <c r="AJ44" s="188">
        <f t="shared" si="101"/>
        <v>28</v>
      </c>
      <c r="AK44" s="188">
        <f t="shared" si="101"/>
        <v>28</v>
      </c>
      <c r="AL44" s="188">
        <f t="shared" si="101"/>
        <v>28</v>
      </c>
      <c r="AM44" s="188">
        <f t="shared" si="101"/>
        <v>28</v>
      </c>
      <c r="AN44" s="188">
        <f t="shared" si="101"/>
        <v>28</v>
      </c>
      <c r="AO44" s="188">
        <f t="shared" si="101"/>
        <v>28</v>
      </c>
      <c r="AP44" s="188">
        <f t="shared" si="101"/>
        <v>28</v>
      </c>
      <c r="AQ44" s="188">
        <f t="shared" si="101"/>
        <v>28</v>
      </c>
      <c r="AR44" s="188">
        <f t="shared" si="101"/>
        <v>28</v>
      </c>
      <c r="AS44" s="198">
        <f>AVERAGE(AG44:AR44)</f>
        <v>28</v>
      </c>
      <c r="AT44" s="188">
        <f>AR44</f>
        <v>28</v>
      </c>
      <c r="AU44" s="188">
        <f aca="true" t="shared" si="102" ref="AU44:BE44">AT44</f>
        <v>28</v>
      </c>
      <c r="AV44" s="188">
        <f t="shared" si="102"/>
        <v>28</v>
      </c>
      <c r="AW44" s="188">
        <f t="shared" si="102"/>
        <v>28</v>
      </c>
      <c r="AX44" s="188">
        <f t="shared" si="102"/>
        <v>28</v>
      </c>
      <c r="AY44" s="188">
        <f t="shared" si="102"/>
        <v>28</v>
      </c>
      <c r="AZ44" s="188">
        <f t="shared" si="102"/>
        <v>28</v>
      </c>
      <c r="BA44" s="188">
        <f t="shared" si="102"/>
        <v>28</v>
      </c>
      <c r="BB44" s="188">
        <f t="shared" si="102"/>
        <v>28</v>
      </c>
      <c r="BC44" s="188">
        <f t="shared" si="102"/>
        <v>28</v>
      </c>
      <c r="BD44" s="188">
        <f t="shared" si="102"/>
        <v>28</v>
      </c>
      <c r="BE44" s="188">
        <f t="shared" si="102"/>
        <v>28</v>
      </c>
      <c r="BF44" s="198">
        <f>AVERAGE(AT44:BE44)</f>
        <v>28</v>
      </c>
      <c r="BG44" s="145"/>
      <c r="BH44" s="145"/>
      <c r="BI44" s="145"/>
      <c r="BJ44" s="145"/>
      <c r="BK44" s="145"/>
      <c r="BL44" s="145"/>
    </row>
    <row r="45" spans="1:64" ht="12.75" customHeight="1" hidden="1">
      <c r="A45" s="2" t="s">
        <v>185</v>
      </c>
      <c r="B45" s="4"/>
      <c r="C45" s="4"/>
      <c r="D45" s="145"/>
      <c r="E45" s="79"/>
      <c r="F45" s="145"/>
      <c r="G45" s="173">
        <v>6.05</v>
      </c>
      <c r="H45" s="74">
        <f>G45</f>
        <v>6.05</v>
      </c>
      <c r="I45" s="74">
        <f aca="true" t="shared" si="103" ref="I45:R45">H45</f>
        <v>6.05</v>
      </c>
      <c r="J45" s="74">
        <f t="shared" si="103"/>
        <v>6.05</v>
      </c>
      <c r="K45" s="74">
        <f t="shared" si="103"/>
        <v>6.05</v>
      </c>
      <c r="L45" s="74">
        <f t="shared" si="103"/>
        <v>6.05</v>
      </c>
      <c r="M45" s="55">
        <f t="shared" si="103"/>
        <v>6.05</v>
      </c>
      <c r="N45" s="55">
        <f t="shared" si="103"/>
        <v>6.05</v>
      </c>
      <c r="O45" s="74">
        <f t="shared" si="103"/>
        <v>6.05</v>
      </c>
      <c r="P45" s="198">
        <f t="shared" si="103"/>
        <v>6.05</v>
      </c>
      <c r="Q45" s="74">
        <f t="shared" si="103"/>
        <v>6.05</v>
      </c>
      <c r="R45" s="198">
        <f t="shared" si="103"/>
        <v>6.05</v>
      </c>
      <c r="S45" s="198">
        <f>AVERAGE(G45:R45)</f>
        <v>6.049999999999998</v>
      </c>
      <c r="T45" s="198">
        <f>R45</f>
        <v>6.05</v>
      </c>
      <c r="U45" s="198">
        <f aca="true" t="shared" si="104" ref="U45:AE45">T45</f>
        <v>6.05</v>
      </c>
      <c r="V45" s="198">
        <f t="shared" si="104"/>
        <v>6.05</v>
      </c>
      <c r="W45" s="198">
        <f t="shared" si="104"/>
        <v>6.05</v>
      </c>
      <c r="X45" s="198">
        <f t="shared" si="104"/>
        <v>6.05</v>
      </c>
      <c r="Y45" s="198">
        <f t="shared" si="104"/>
        <v>6.05</v>
      </c>
      <c r="Z45" s="198">
        <f t="shared" si="104"/>
        <v>6.05</v>
      </c>
      <c r="AA45" s="198">
        <f t="shared" si="104"/>
        <v>6.05</v>
      </c>
      <c r="AB45" s="198">
        <f t="shared" si="104"/>
        <v>6.05</v>
      </c>
      <c r="AC45" s="198">
        <f t="shared" si="104"/>
        <v>6.05</v>
      </c>
      <c r="AD45" s="198">
        <f t="shared" si="104"/>
        <v>6.05</v>
      </c>
      <c r="AE45" s="198">
        <f t="shared" si="104"/>
        <v>6.05</v>
      </c>
      <c r="AF45" s="198">
        <f>AVERAGE(T45:AE45)</f>
        <v>6.049999999999998</v>
      </c>
      <c r="AG45" s="198">
        <f>AE45</f>
        <v>6.05</v>
      </c>
      <c r="AH45" s="198">
        <f aca="true" t="shared" si="105" ref="AH45:AR45">AG45</f>
        <v>6.05</v>
      </c>
      <c r="AI45" s="198">
        <f t="shared" si="105"/>
        <v>6.05</v>
      </c>
      <c r="AJ45" s="198">
        <f t="shared" si="105"/>
        <v>6.05</v>
      </c>
      <c r="AK45" s="198">
        <f t="shared" si="105"/>
        <v>6.05</v>
      </c>
      <c r="AL45" s="198">
        <f t="shared" si="105"/>
        <v>6.05</v>
      </c>
      <c r="AM45" s="198">
        <f t="shared" si="105"/>
        <v>6.05</v>
      </c>
      <c r="AN45" s="198">
        <f t="shared" si="105"/>
        <v>6.05</v>
      </c>
      <c r="AO45" s="198">
        <f t="shared" si="105"/>
        <v>6.05</v>
      </c>
      <c r="AP45" s="198">
        <f t="shared" si="105"/>
        <v>6.05</v>
      </c>
      <c r="AQ45" s="198">
        <f t="shared" si="105"/>
        <v>6.05</v>
      </c>
      <c r="AR45" s="198">
        <f t="shared" si="105"/>
        <v>6.05</v>
      </c>
      <c r="AS45" s="198">
        <f>AVERAGE(AG45:AR45)</f>
        <v>6.049999999999998</v>
      </c>
      <c r="AT45" s="198">
        <f>AR45</f>
        <v>6.05</v>
      </c>
      <c r="AU45" s="198">
        <f aca="true" t="shared" si="106" ref="AU45:BE45">AT45</f>
        <v>6.05</v>
      </c>
      <c r="AV45" s="198">
        <f t="shared" si="106"/>
        <v>6.05</v>
      </c>
      <c r="AW45" s="198">
        <f t="shared" si="106"/>
        <v>6.05</v>
      </c>
      <c r="AX45" s="198">
        <f t="shared" si="106"/>
        <v>6.05</v>
      </c>
      <c r="AY45" s="198">
        <f t="shared" si="106"/>
        <v>6.05</v>
      </c>
      <c r="AZ45" s="198">
        <f t="shared" si="106"/>
        <v>6.05</v>
      </c>
      <c r="BA45" s="198">
        <f t="shared" si="106"/>
        <v>6.05</v>
      </c>
      <c r="BB45" s="198">
        <f t="shared" si="106"/>
        <v>6.05</v>
      </c>
      <c r="BC45" s="198">
        <f t="shared" si="106"/>
        <v>6.05</v>
      </c>
      <c r="BD45" s="198">
        <f t="shared" si="106"/>
        <v>6.05</v>
      </c>
      <c r="BE45" s="198">
        <f t="shared" si="106"/>
        <v>6.05</v>
      </c>
      <c r="BF45" s="198">
        <f>AVERAGE(AT45:BE45)</f>
        <v>6.049999999999998</v>
      </c>
      <c r="BG45" s="145"/>
      <c r="BH45" s="145"/>
      <c r="BI45" s="145"/>
      <c r="BJ45" s="145"/>
      <c r="BK45" s="145"/>
      <c r="BL45" s="145"/>
    </row>
    <row r="46" spans="1:64" ht="12.75" customHeight="1" hidden="1" thickBot="1">
      <c r="A46" s="19" t="s">
        <v>77</v>
      </c>
      <c r="D46" s="134"/>
      <c r="E46" s="79"/>
      <c r="F46" s="134"/>
      <c r="G46" s="217">
        <v>31</v>
      </c>
      <c r="H46" s="217">
        <v>28</v>
      </c>
      <c r="I46" s="217">
        <v>31</v>
      </c>
      <c r="J46" s="217">
        <v>30</v>
      </c>
      <c r="K46" s="217">
        <v>31</v>
      </c>
      <c r="L46" s="217">
        <v>30</v>
      </c>
      <c r="M46" s="218">
        <v>31</v>
      </c>
      <c r="N46" s="218">
        <v>31</v>
      </c>
      <c r="O46" s="217">
        <v>30</v>
      </c>
      <c r="P46" s="219">
        <v>31</v>
      </c>
      <c r="Q46" s="217">
        <v>30</v>
      </c>
      <c r="R46" s="219">
        <v>31</v>
      </c>
      <c r="S46" s="219"/>
      <c r="T46" s="219">
        <v>31</v>
      </c>
      <c r="U46" s="219">
        <v>31</v>
      </c>
      <c r="V46" s="219">
        <v>31</v>
      </c>
      <c r="W46" s="219">
        <v>31</v>
      </c>
      <c r="X46" s="219">
        <v>31</v>
      </c>
      <c r="Y46" s="219">
        <v>31</v>
      </c>
      <c r="Z46" s="219">
        <v>31</v>
      </c>
      <c r="AA46" s="219">
        <v>31</v>
      </c>
      <c r="AB46" s="219">
        <v>31</v>
      </c>
      <c r="AC46" s="219">
        <v>31</v>
      </c>
      <c r="AD46" s="219">
        <v>31</v>
      </c>
      <c r="AE46" s="219">
        <v>31</v>
      </c>
      <c r="AF46" s="219"/>
      <c r="AG46" s="219">
        <v>31</v>
      </c>
      <c r="AH46" s="219">
        <v>31</v>
      </c>
      <c r="AI46" s="219">
        <v>31</v>
      </c>
      <c r="AJ46" s="219">
        <v>31</v>
      </c>
      <c r="AK46" s="219">
        <v>31</v>
      </c>
      <c r="AL46" s="219">
        <v>31</v>
      </c>
      <c r="AM46" s="219">
        <v>31</v>
      </c>
      <c r="AN46" s="219">
        <v>31</v>
      </c>
      <c r="AO46" s="219">
        <v>31</v>
      </c>
      <c r="AP46" s="219">
        <v>31</v>
      </c>
      <c r="AQ46" s="219">
        <v>31</v>
      </c>
      <c r="AR46" s="219">
        <v>31</v>
      </c>
      <c r="AS46" s="219"/>
      <c r="AT46" s="219">
        <v>31</v>
      </c>
      <c r="AU46" s="219">
        <v>31</v>
      </c>
      <c r="AV46" s="219">
        <v>31</v>
      </c>
      <c r="AW46" s="219">
        <v>31</v>
      </c>
      <c r="AX46" s="219">
        <v>31</v>
      </c>
      <c r="AY46" s="219">
        <v>31</v>
      </c>
      <c r="AZ46" s="219">
        <v>31</v>
      </c>
      <c r="BA46" s="219">
        <v>31</v>
      </c>
      <c r="BB46" s="219">
        <v>31</v>
      </c>
      <c r="BC46" s="219">
        <v>31</v>
      </c>
      <c r="BD46" s="219">
        <v>31</v>
      </c>
      <c r="BE46" s="219">
        <v>31</v>
      </c>
      <c r="BF46" s="219"/>
      <c r="BG46" s="134"/>
      <c r="BH46" s="134"/>
      <c r="BI46" s="134"/>
      <c r="BJ46" s="134"/>
      <c r="BK46" s="134"/>
      <c r="BL46" s="134"/>
    </row>
    <row r="47" ht="10.5" hidden="1" thickBot="1"/>
    <row r="48" ht="10.5" thickBot="1">
      <c r="A48" s="29" t="s">
        <v>129</v>
      </c>
    </row>
    <row r="49" spans="1:64" ht="12.75" customHeight="1">
      <c r="A49" s="19" t="s">
        <v>153</v>
      </c>
      <c r="D49" s="136"/>
      <c r="E49" s="136"/>
      <c r="F49" s="136"/>
      <c r="G49" s="212">
        <v>3.25</v>
      </c>
      <c r="H49" s="254">
        <f aca="true" t="shared" si="107" ref="H49:R49">(G49*(1+H43))</f>
        <v>3.2662499999999994</v>
      </c>
      <c r="I49" s="254">
        <f t="shared" si="107"/>
        <v>3.282581249999999</v>
      </c>
      <c r="J49" s="254">
        <f t="shared" si="107"/>
        <v>3.2989941562499987</v>
      </c>
      <c r="K49" s="254">
        <f t="shared" si="107"/>
        <v>3.3154891270312485</v>
      </c>
      <c r="L49" s="254">
        <f t="shared" si="107"/>
        <v>3.3320665726664043</v>
      </c>
      <c r="M49" s="257">
        <f t="shared" si="107"/>
        <v>3.3487269055297357</v>
      </c>
      <c r="N49" s="257">
        <f t="shared" si="107"/>
        <v>3.365470540057384</v>
      </c>
      <c r="O49" s="254">
        <f t="shared" si="107"/>
        <v>3.3822978927576703</v>
      </c>
      <c r="P49" s="239">
        <f t="shared" si="107"/>
        <v>3.3992093822214584</v>
      </c>
      <c r="Q49" s="254">
        <f t="shared" si="107"/>
        <v>3.416205429132565</v>
      </c>
      <c r="R49" s="239">
        <f t="shared" si="107"/>
        <v>3.4332864562782275</v>
      </c>
      <c r="S49" s="254">
        <f aca="true" t="shared" si="108" ref="S49:S60">AVERAGE(G49:R49)</f>
        <v>3.3408814759937244</v>
      </c>
      <c r="T49" s="239">
        <f>(R49*(1+T43))</f>
        <v>3.450452888559618</v>
      </c>
      <c r="U49" s="239">
        <f aca="true" t="shared" si="109" ref="U49:AE49">(T49*(1+U43))</f>
        <v>3.467705153002416</v>
      </c>
      <c r="V49" s="239">
        <f t="shared" si="109"/>
        <v>3.4850436787674277</v>
      </c>
      <c r="W49" s="239">
        <f t="shared" si="109"/>
        <v>3.5024688971612643</v>
      </c>
      <c r="X49" s="239">
        <f t="shared" si="109"/>
        <v>3.5199812416470704</v>
      </c>
      <c r="Y49" s="239">
        <f t="shared" si="109"/>
        <v>3.537581147855305</v>
      </c>
      <c r="Z49" s="239">
        <f t="shared" si="109"/>
        <v>3.5552690535945812</v>
      </c>
      <c r="AA49" s="239">
        <f t="shared" si="109"/>
        <v>3.5730453988625537</v>
      </c>
      <c r="AB49" s="239">
        <f t="shared" si="109"/>
        <v>3.590910625856866</v>
      </c>
      <c r="AC49" s="239">
        <f t="shared" si="109"/>
        <v>3.6088651789861497</v>
      </c>
      <c r="AD49" s="239">
        <f t="shared" si="109"/>
        <v>3.62690950488108</v>
      </c>
      <c r="AE49" s="239">
        <f t="shared" si="109"/>
        <v>3.645044052405485</v>
      </c>
      <c r="AF49" s="254">
        <f aca="true" t="shared" si="110" ref="AF49:AF60">AVERAGE(T49:AE49)</f>
        <v>3.5469397351316516</v>
      </c>
      <c r="AG49" s="239">
        <f>(AE49*(1+AG43))</f>
        <v>3.663269272667512</v>
      </c>
      <c r="AH49" s="239">
        <f aca="true" t="shared" si="111" ref="AH49:AR49">(AG49*(1+AH43))</f>
        <v>3.681585619030849</v>
      </c>
      <c r="AI49" s="239">
        <f t="shared" si="111"/>
        <v>3.699993547126003</v>
      </c>
      <c r="AJ49" s="239">
        <f t="shared" si="111"/>
        <v>3.7184935148616325</v>
      </c>
      <c r="AK49" s="239">
        <f t="shared" si="111"/>
        <v>3.73708598243594</v>
      </c>
      <c r="AL49" s="239">
        <f t="shared" si="111"/>
        <v>3.7557714123481194</v>
      </c>
      <c r="AM49" s="239">
        <f t="shared" si="111"/>
        <v>3.7745502694098594</v>
      </c>
      <c r="AN49" s="239">
        <f t="shared" si="111"/>
        <v>3.7934230207569084</v>
      </c>
      <c r="AO49" s="239">
        <f t="shared" si="111"/>
        <v>3.8123901358606926</v>
      </c>
      <c r="AP49" s="239">
        <f t="shared" si="111"/>
        <v>3.8314520865399957</v>
      </c>
      <c r="AQ49" s="239">
        <f t="shared" si="111"/>
        <v>3.8506093469726954</v>
      </c>
      <c r="AR49" s="239">
        <f t="shared" si="111"/>
        <v>3.8698623937075585</v>
      </c>
      <c r="AS49" s="254">
        <f aca="true" t="shared" si="112" ref="AS49:AS60">AVERAGE(AG49:AR49)</f>
        <v>3.7657072168098136</v>
      </c>
      <c r="AT49" s="239">
        <f>(AR49*(1+AT43))</f>
        <v>3.8892117056760958</v>
      </c>
      <c r="AU49" s="239">
        <f aca="true" t="shared" si="113" ref="AU49:BE49">(AT49*(1+AU43))</f>
        <v>3.908657764204476</v>
      </c>
      <c r="AV49" s="239">
        <f t="shared" si="113"/>
        <v>3.928201053025498</v>
      </c>
      <c r="AW49" s="239">
        <f t="shared" si="113"/>
        <v>3.947842058290625</v>
      </c>
      <c r="AX49" s="239">
        <f t="shared" si="113"/>
        <v>3.9675812685820775</v>
      </c>
      <c r="AY49" s="239">
        <f t="shared" si="113"/>
        <v>3.9874191749249874</v>
      </c>
      <c r="AZ49" s="239">
        <f t="shared" si="113"/>
        <v>4.007356270799612</v>
      </c>
      <c r="BA49" s="239">
        <f t="shared" si="113"/>
        <v>4.027393052153609</v>
      </c>
      <c r="BB49" s="239">
        <f t="shared" si="113"/>
        <v>4.047530017414377</v>
      </c>
      <c r="BC49" s="239">
        <f t="shared" si="113"/>
        <v>4.067767667501448</v>
      </c>
      <c r="BD49" s="239">
        <f t="shared" si="113"/>
        <v>4.0881065058389545</v>
      </c>
      <c r="BE49" s="239">
        <f t="shared" si="113"/>
        <v>4.108547038368149</v>
      </c>
      <c r="BF49" s="254">
        <f aca="true" t="shared" si="114" ref="BF49:BF60">AVERAGE(AT49:BE49)</f>
        <v>3.997967798064993</v>
      </c>
      <c r="BG49" s="302"/>
      <c r="BH49" s="302"/>
      <c r="BI49" s="302"/>
      <c r="BJ49" s="302"/>
      <c r="BK49" s="302"/>
      <c r="BL49" s="302"/>
    </row>
    <row r="50" spans="1:64" ht="12.75" customHeight="1" hidden="1">
      <c r="A50" s="20" t="s">
        <v>118</v>
      </c>
      <c r="B50" s="3"/>
      <c r="C50" s="3"/>
      <c r="D50" s="144"/>
      <c r="E50" s="144"/>
      <c r="F50" s="282">
        <f>75+85</f>
        <v>160</v>
      </c>
      <c r="G50" s="169">
        <f>(75+85)/12</f>
        <v>13.333333333333334</v>
      </c>
      <c r="H50" s="181">
        <f>G50</f>
        <v>13.333333333333334</v>
      </c>
      <c r="I50" s="181">
        <f aca="true" t="shared" si="115" ref="I50:R50">H50</f>
        <v>13.333333333333334</v>
      </c>
      <c r="J50" s="181">
        <f t="shared" si="115"/>
        <v>13.333333333333334</v>
      </c>
      <c r="K50" s="181">
        <f t="shared" si="115"/>
        <v>13.333333333333334</v>
      </c>
      <c r="L50" s="181">
        <f t="shared" si="115"/>
        <v>13.333333333333334</v>
      </c>
      <c r="M50" s="52">
        <f t="shared" si="115"/>
        <v>13.333333333333334</v>
      </c>
      <c r="N50" s="52">
        <f t="shared" si="115"/>
        <v>13.333333333333334</v>
      </c>
      <c r="O50" s="181">
        <f t="shared" si="115"/>
        <v>13.333333333333334</v>
      </c>
      <c r="P50" s="196">
        <f t="shared" si="115"/>
        <v>13.333333333333334</v>
      </c>
      <c r="Q50" s="181">
        <f t="shared" si="115"/>
        <v>13.333333333333334</v>
      </c>
      <c r="R50" s="196">
        <f t="shared" si="115"/>
        <v>13.333333333333334</v>
      </c>
      <c r="S50" s="76">
        <f t="shared" si="108"/>
        <v>13.333333333333334</v>
      </c>
      <c r="T50" s="196">
        <f>R50</f>
        <v>13.333333333333334</v>
      </c>
      <c r="U50" s="196">
        <f aca="true" t="shared" si="116" ref="U50:AE50">T50</f>
        <v>13.333333333333334</v>
      </c>
      <c r="V50" s="196">
        <f t="shared" si="116"/>
        <v>13.333333333333334</v>
      </c>
      <c r="W50" s="196">
        <f t="shared" si="116"/>
        <v>13.333333333333334</v>
      </c>
      <c r="X50" s="196">
        <f t="shared" si="116"/>
        <v>13.333333333333334</v>
      </c>
      <c r="Y50" s="196">
        <f t="shared" si="116"/>
        <v>13.333333333333334</v>
      </c>
      <c r="Z50" s="196">
        <f t="shared" si="116"/>
        <v>13.333333333333334</v>
      </c>
      <c r="AA50" s="196">
        <f t="shared" si="116"/>
        <v>13.333333333333334</v>
      </c>
      <c r="AB50" s="196">
        <f t="shared" si="116"/>
        <v>13.333333333333334</v>
      </c>
      <c r="AC50" s="196">
        <f t="shared" si="116"/>
        <v>13.333333333333334</v>
      </c>
      <c r="AD50" s="196">
        <f t="shared" si="116"/>
        <v>13.333333333333334</v>
      </c>
      <c r="AE50" s="196">
        <f t="shared" si="116"/>
        <v>13.333333333333334</v>
      </c>
      <c r="AF50" s="76">
        <f t="shared" si="110"/>
        <v>13.333333333333334</v>
      </c>
      <c r="AG50" s="196">
        <f>AE50</f>
        <v>13.333333333333334</v>
      </c>
      <c r="AH50" s="196">
        <f aca="true" t="shared" si="117" ref="AH50:AR50">AG50</f>
        <v>13.333333333333334</v>
      </c>
      <c r="AI50" s="196">
        <f t="shared" si="117"/>
        <v>13.333333333333334</v>
      </c>
      <c r="AJ50" s="196">
        <f t="shared" si="117"/>
        <v>13.333333333333334</v>
      </c>
      <c r="AK50" s="196">
        <f t="shared" si="117"/>
        <v>13.333333333333334</v>
      </c>
      <c r="AL50" s="196">
        <f t="shared" si="117"/>
        <v>13.333333333333334</v>
      </c>
      <c r="AM50" s="196">
        <f t="shared" si="117"/>
        <v>13.333333333333334</v>
      </c>
      <c r="AN50" s="196">
        <f t="shared" si="117"/>
        <v>13.333333333333334</v>
      </c>
      <c r="AO50" s="196">
        <f t="shared" si="117"/>
        <v>13.333333333333334</v>
      </c>
      <c r="AP50" s="196">
        <f t="shared" si="117"/>
        <v>13.333333333333334</v>
      </c>
      <c r="AQ50" s="196">
        <f t="shared" si="117"/>
        <v>13.333333333333334</v>
      </c>
      <c r="AR50" s="196">
        <f t="shared" si="117"/>
        <v>13.333333333333334</v>
      </c>
      <c r="AS50" s="76">
        <f t="shared" si="112"/>
        <v>13.333333333333334</v>
      </c>
      <c r="AT50" s="196">
        <f>AR50</f>
        <v>13.333333333333334</v>
      </c>
      <c r="AU50" s="196">
        <f aca="true" t="shared" si="118" ref="AU50:BE50">AT50</f>
        <v>13.333333333333334</v>
      </c>
      <c r="AV50" s="196">
        <f t="shared" si="118"/>
        <v>13.333333333333334</v>
      </c>
      <c r="AW50" s="196">
        <f t="shared" si="118"/>
        <v>13.333333333333334</v>
      </c>
      <c r="AX50" s="196">
        <f t="shared" si="118"/>
        <v>13.333333333333334</v>
      </c>
      <c r="AY50" s="196">
        <f t="shared" si="118"/>
        <v>13.333333333333334</v>
      </c>
      <c r="AZ50" s="196">
        <f t="shared" si="118"/>
        <v>13.333333333333334</v>
      </c>
      <c r="BA50" s="196">
        <f t="shared" si="118"/>
        <v>13.333333333333334</v>
      </c>
      <c r="BB50" s="196">
        <f t="shared" si="118"/>
        <v>13.333333333333334</v>
      </c>
      <c r="BC50" s="196">
        <f t="shared" si="118"/>
        <v>13.333333333333334</v>
      </c>
      <c r="BD50" s="196">
        <f t="shared" si="118"/>
        <v>13.333333333333334</v>
      </c>
      <c r="BE50" s="196">
        <f t="shared" si="118"/>
        <v>13.333333333333334</v>
      </c>
      <c r="BF50" s="76">
        <f t="shared" si="114"/>
        <v>13.333333333333334</v>
      </c>
      <c r="BG50" s="297"/>
      <c r="BH50" s="297"/>
      <c r="BI50" s="297"/>
      <c r="BJ50" s="297"/>
      <c r="BK50" s="297"/>
      <c r="BL50" s="297"/>
    </row>
    <row r="51" spans="1:64" ht="12.75" customHeight="1" hidden="1">
      <c r="A51" s="20" t="s">
        <v>119</v>
      </c>
      <c r="B51" s="3"/>
      <c r="C51" s="3"/>
      <c r="D51" s="144"/>
      <c r="E51" s="144"/>
      <c r="F51" s="282"/>
      <c r="G51" s="172">
        <v>0.025</v>
      </c>
      <c r="H51" s="182">
        <f>G51</f>
        <v>0.025</v>
      </c>
      <c r="I51" s="182">
        <f aca="true" t="shared" si="119" ref="I51:R51">H51</f>
        <v>0.025</v>
      </c>
      <c r="J51" s="182">
        <f t="shared" si="119"/>
        <v>0.025</v>
      </c>
      <c r="K51" s="182">
        <f t="shared" si="119"/>
        <v>0.025</v>
      </c>
      <c r="L51" s="182">
        <f t="shared" si="119"/>
        <v>0.025</v>
      </c>
      <c r="M51" s="116">
        <f t="shared" si="119"/>
        <v>0.025</v>
      </c>
      <c r="N51" s="116">
        <f t="shared" si="119"/>
        <v>0.025</v>
      </c>
      <c r="O51" s="182">
        <f t="shared" si="119"/>
        <v>0.025</v>
      </c>
      <c r="P51" s="197">
        <f t="shared" si="119"/>
        <v>0.025</v>
      </c>
      <c r="Q51" s="182">
        <f t="shared" si="119"/>
        <v>0.025</v>
      </c>
      <c r="R51" s="197">
        <f t="shared" si="119"/>
        <v>0.025</v>
      </c>
      <c r="S51" s="78">
        <f t="shared" si="108"/>
        <v>0.024999999999999998</v>
      </c>
      <c r="T51" s="197">
        <f>R51</f>
        <v>0.025</v>
      </c>
      <c r="U51" s="197">
        <f aca="true" t="shared" si="120" ref="U51:AE51">T51</f>
        <v>0.025</v>
      </c>
      <c r="V51" s="197">
        <f t="shared" si="120"/>
        <v>0.025</v>
      </c>
      <c r="W51" s="197">
        <f t="shared" si="120"/>
        <v>0.025</v>
      </c>
      <c r="X51" s="197">
        <f t="shared" si="120"/>
        <v>0.025</v>
      </c>
      <c r="Y51" s="197">
        <f t="shared" si="120"/>
        <v>0.025</v>
      </c>
      <c r="Z51" s="197">
        <f t="shared" si="120"/>
        <v>0.025</v>
      </c>
      <c r="AA51" s="197">
        <f t="shared" si="120"/>
        <v>0.025</v>
      </c>
      <c r="AB51" s="197">
        <f t="shared" si="120"/>
        <v>0.025</v>
      </c>
      <c r="AC51" s="197">
        <f t="shared" si="120"/>
        <v>0.025</v>
      </c>
      <c r="AD51" s="197">
        <f t="shared" si="120"/>
        <v>0.025</v>
      </c>
      <c r="AE51" s="197">
        <f t="shared" si="120"/>
        <v>0.025</v>
      </c>
      <c r="AF51" s="78">
        <f t="shared" si="110"/>
        <v>0.024999999999999998</v>
      </c>
      <c r="AG51" s="197">
        <f>AE51</f>
        <v>0.025</v>
      </c>
      <c r="AH51" s="197">
        <f aca="true" t="shared" si="121" ref="AH51:AR51">AG51</f>
        <v>0.025</v>
      </c>
      <c r="AI51" s="197">
        <f t="shared" si="121"/>
        <v>0.025</v>
      </c>
      <c r="AJ51" s="197">
        <f t="shared" si="121"/>
        <v>0.025</v>
      </c>
      <c r="AK51" s="197">
        <f t="shared" si="121"/>
        <v>0.025</v>
      </c>
      <c r="AL51" s="197">
        <f t="shared" si="121"/>
        <v>0.025</v>
      </c>
      <c r="AM51" s="197">
        <f t="shared" si="121"/>
        <v>0.025</v>
      </c>
      <c r="AN51" s="197">
        <f t="shared" si="121"/>
        <v>0.025</v>
      </c>
      <c r="AO51" s="197">
        <f t="shared" si="121"/>
        <v>0.025</v>
      </c>
      <c r="AP51" s="197">
        <f t="shared" si="121"/>
        <v>0.025</v>
      </c>
      <c r="AQ51" s="197">
        <f t="shared" si="121"/>
        <v>0.025</v>
      </c>
      <c r="AR51" s="197">
        <f t="shared" si="121"/>
        <v>0.025</v>
      </c>
      <c r="AS51" s="78">
        <f t="shared" si="112"/>
        <v>0.024999999999999998</v>
      </c>
      <c r="AT51" s="197">
        <f>AR51</f>
        <v>0.025</v>
      </c>
      <c r="AU51" s="197">
        <f aca="true" t="shared" si="122" ref="AU51:BE51">AT51</f>
        <v>0.025</v>
      </c>
      <c r="AV51" s="197">
        <f t="shared" si="122"/>
        <v>0.025</v>
      </c>
      <c r="AW51" s="197">
        <f t="shared" si="122"/>
        <v>0.025</v>
      </c>
      <c r="AX51" s="197">
        <f t="shared" si="122"/>
        <v>0.025</v>
      </c>
      <c r="AY51" s="197">
        <f t="shared" si="122"/>
        <v>0.025</v>
      </c>
      <c r="AZ51" s="197">
        <f t="shared" si="122"/>
        <v>0.025</v>
      </c>
      <c r="BA51" s="197">
        <f t="shared" si="122"/>
        <v>0.025</v>
      </c>
      <c r="BB51" s="197">
        <f t="shared" si="122"/>
        <v>0.025</v>
      </c>
      <c r="BC51" s="197">
        <f t="shared" si="122"/>
        <v>0.025</v>
      </c>
      <c r="BD51" s="197">
        <f t="shared" si="122"/>
        <v>0.025</v>
      </c>
      <c r="BE51" s="197">
        <f t="shared" si="122"/>
        <v>0.025</v>
      </c>
      <c r="BF51" s="78">
        <f t="shared" si="114"/>
        <v>0.024999999999999998</v>
      </c>
      <c r="BG51" s="142"/>
      <c r="BH51" s="142"/>
      <c r="BI51" s="142"/>
      <c r="BJ51" s="142"/>
      <c r="BK51" s="142"/>
      <c r="BL51" s="142"/>
    </row>
    <row r="52" spans="1:64" s="211" customFormat="1" ht="12.75" customHeight="1" hidden="1">
      <c r="A52" s="208" t="s">
        <v>114</v>
      </c>
      <c r="B52" s="209"/>
      <c r="C52" s="209"/>
      <c r="D52" s="210"/>
      <c r="E52" s="210"/>
      <c r="F52" s="283"/>
      <c r="G52" s="171">
        <v>13</v>
      </c>
      <c r="H52" s="77">
        <f>G52</f>
        <v>13</v>
      </c>
      <c r="I52" s="77">
        <f aca="true" t="shared" si="123" ref="I52:R52">H52</f>
        <v>13</v>
      </c>
      <c r="J52" s="77">
        <f t="shared" si="123"/>
        <v>13</v>
      </c>
      <c r="K52" s="77">
        <f t="shared" si="123"/>
        <v>13</v>
      </c>
      <c r="L52" s="77">
        <f t="shared" si="123"/>
        <v>13</v>
      </c>
      <c r="M52" s="53">
        <f t="shared" si="123"/>
        <v>13</v>
      </c>
      <c r="N52" s="53">
        <f t="shared" si="123"/>
        <v>13</v>
      </c>
      <c r="O52" s="77">
        <f t="shared" si="123"/>
        <v>13</v>
      </c>
      <c r="P52" s="194">
        <f t="shared" si="123"/>
        <v>13</v>
      </c>
      <c r="Q52" s="77">
        <f t="shared" si="123"/>
        <v>13</v>
      </c>
      <c r="R52" s="194">
        <f t="shared" si="123"/>
        <v>13</v>
      </c>
      <c r="S52" s="76">
        <f t="shared" si="108"/>
        <v>13</v>
      </c>
      <c r="T52" s="194">
        <f>R52</f>
        <v>13</v>
      </c>
      <c r="U52" s="194">
        <f aca="true" t="shared" si="124" ref="U52:AE52">T52</f>
        <v>13</v>
      </c>
      <c r="V52" s="194">
        <f t="shared" si="124"/>
        <v>13</v>
      </c>
      <c r="W52" s="194">
        <f t="shared" si="124"/>
        <v>13</v>
      </c>
      <c r="X52" s="194">
        <f t="shared" si="124"/>
        <v>13</v>
      </c>
      <c r="Y52" s="194">
        <f t="shared" si="124"/>
        <v>13</v>
      </c>
      <c r="Z52" s="194">
        <f t="shared" si="124"/>
        <v>13</v>
      </c>
      <c r="AA52" s="194">
        <f t="shared" si="124"/>
        <v>13</v>
      </c>
      <c r="AB52" s="194">
        <f t="shared" si="124"/>
        <v>13</v>
      </c>
      <c r="AC52" s="194">
        <f t="shared" si="124"/>
        <v>13</v>
      </c>
      <c r="AD52" s="194">
        <f t="shared" si="124"/>
        <v>13</v>
      </c>
      <c r="AE52" s="194">
        <f t="shared" si="124"/>
        <v>13</v>
      </c>
      <c r="AF52" s="76">
        <f t="shared" si="110"/>
        <v>13</v>
      </c>
      <c r="AG52" s="194">
        <f>AE52</f>
        <v>13</v>
      </c>
      <c r="AH52" s="194">
        <f aca="true" t="shared" si="125" ref="AH52:AR52">AG52</f>
        <v>13</v>
      </c>
      <c r="AI52" s="194">
        <f t="shared" si="125"/>
        <v>13</v>
      </c>
      <c r="AJ52" s="194">
        <f t="shared" si="125"/>
        <v>13</v>
      </c>
      <c r="AK52" s="194">
        <f t="shared" si="125"/>
        <v>13</v>
      </c>
      <c r="AL52" s="194">
        <f t="shared" si="125"/>
        <v>13</v>
      </c>
      <c r="AM52" s="194">
        <f t="shared" si="125"/>
        <v>13</v>
      </c>
      <c r="AN52" s="194">
        <f t="shared" si="125"/>
        <v>13</v>
      </c>
      <c r="AO52" s="194">
        <f t="shared" si="125"/>
        <v>13</v>
      </c>
      <c r="AP52" s="194">
        <f t="shared" si="125"/>
        <v>13</v>
      </c>
      <c r="AQ52" s="194">
        <f t="shared" si="125"/>
        <v>13</v>
      </c>
      <c r="AR52" s="194">
        <f t="shared" si="125"/>
        <v>13</v>
      </c>
      <c r="AS52" s="76">
        <f t="shared" si="112"/>
        <v>13</v>
      </c>
      <c r="AT52" s="194">
        <f>AR52</f>
        <v>13</v>
      </c>
      <c r="AU52" s="194">
        <f aca="true" t="shared" si="126" ref="AU52:BE52">AT52</f>
        <v>13</v>
      </c>
      <c r="AV52" s="194">
        <f t="shared" si="126"/>
        <v>13</v>
      </c>
      <c r="AW52" s="194">
        <f t="shared" si="126"/>
        <v>13</v>
      </c>
      <c r="AX52" s="194">
        <f t="shared" si="126"/>
        <v>13</v>
      </c>
      <c r="AY52" s="194">
        <f t="shared" si="126"/>
        <v>13</v>
      </c>
      <c r="AZ52" s="194">
        <f t="shared" si="126"/>
        <v>13</v>
      </c>
      <c r="BA52" s="194">
        <f t="shared" si="126"/>
        <v>13</v>
      </c>
      <c r="BB52" s="194">
        <f t="shared" si="126"/>
        <v>13</v>
      </c>
      <c r="BC52" s="194">
        <f t="shared" si="126"/>
        <v>13</v>
      </c>
      <c r="BD52" s="194">
        <f t="shared" si="126"/>
        <v>13</v>
      </c>
      <c r="BE52" s="194">
        <f t="shared" si="126"/>
        <v>13</v>
      </c>
      <c r="BF52" s="76">
        <f t="shared" si="114"/>
        <v>13</v>
      </c>
      <c r="BG52" s="297"/>
      <c r="BH52" s="297"/>
      <c r="BI52" s="297"/>
      <c r="BJ52" s="297"/>
      <c r="BK52" s="297"/>
      <c r="BL52" s="297"/>
    </row>
    <row r="53" spans="1:64" ht="12.75" customHeight="1" hidden="1">
      <c r="A53" s="2" t="s">
        <v>208</v>
      </c>
      <c r="B53" s="4"/>
      <c r="C53" s="4"/>
      <c r="D53" s="144"/>
      <c r="E53" s="144" t="s">
        <v>49</v>
      </c>
      <c r="F53" s="282">
        <v>40</v>
      </c>
      <c r="G53" s="169">
        <v>40</v>
      </c>
      <c r="H53" s="181">
        <f aca="true" t="shared" si="127" ref="H53:R53">G53*(1+H42)</f>
        <v>40</v>
      </c>
      <c r="I53" s="181">
        <f t="shared" si="127"/>
        <v>40</v>
      </c>
      <c r="J53" s="181">
        <f t="shared" si="127"/>
        <v>40</v>
      </c>
      <c r="K53" s="181">
        <f t="shared" si="127"/>
        <v>40</v>
      </c>
      <c r="L53" s="181">
        <f t="shared" si="127"/>
        <v>40</v>
      </c>
      <c r="M53" s="52">
        <f t="shared" si="127"/>
        <v>40</v>
      </c>
      <c r="N53" s="52">
        <f t="shared" si="127"/>
        <v>40</v>
      </c>
      <c r="O53" s="181">
        <f t="shared" si="127"/>
        <v>40</v>
      </c>
      <c r="P53" s="196">
        <f t="shared" si="127"/>
        <v>40</v>
      </c>
      <c r="Q53" s="181">
        <f t="shared" si="127"/>
        <v>40</v>
      </c>
      <c r="R53" s="196">
        <f t="shared" si="127"/>
        <v>40</v>
      </c>
      <c r="S53" s="76">
        <f t="shared" si="108"/>
        <v>40</v>
      </c>
      <c r="T53" s="196">
        <f>R53*(1+T42)</f>
        <v>40</v>
      </c>
      <c r="U53" s="196">
        <f aca="true" t="shared" si="128" ref="U53:AE53">T53*(1+U42)</f>
        <v>40</v>
      </c>
      <c r="V53" s="196">
        <f t="shared" si="128"/>
        <v>40</v>
      </c>
      <c r="W53" s="196">
        <f t="shared" si="128"/>
        <v>40</v>
      </c>
      <c r="X53" s="196">
        <f t="shared" si="128"/>
        <v>40</v>
      </c>
      <c r="Y53" s="196">
        <f t="shared" si="128"/>
        <v>40</v>
      </c>
      <c r="Z53" s="196">
        <f t="shared" si="128"/>
        <v>40</v>
      </c>
      <c r="AA53" s="196">
        <f t="shared" si="128"/>
        <v>40</v>
      </c>
      <c r="AB53" s="196">
        <f t="shared" si="128"/>
        <v>40</v>
      </c>
      <c r="AC53" s="196">
        <f t="shared" si="128"/>
        <v>40</v>
      </c>
      <c r="AD53" s="196">
        <f t="shared" si="128"/>
        <v>40</v>
      </c>
      <c r="AE53" s="196">
        <f t="shared" si="128"/>
        <v>40</v>
      </c>
      <c r="AF53" s="76">
        <f t="shared" si="110"/>
        <v>40</v>
      </c>
      <c r="AG53" s="196">
        <f>AE53*(1+AG42)</f>
        <v>40</v>
      </c>
      <c r="AH53" s="196">
        <f aca="true" t="shared" si="129" ref="AH53:AR53">AG53*(1+AH42)</f>
        <v>40</v>
      </c>
      <c r="AI53" s="196">
        <f t="shared" si="129"/>
        <v>40</v>
      </c>
      <c r="AJ53" s="196">
        <f t="shared" si="129"/>
        <v>40</v>
      </c>
      <c r="AK53" s="196">
        <f t="shared" si="129"/>
        <v>40</v>
      </c>
      <c r="AL53" s="196">
        <f t="shared" si="129"/>
        <v>40</v>
      </c>
      <c r="AM53" s="196">
        <f t="shared" si="129"/>
        <v>40</v>
      </c>
      <c r="AN53" s="196">
        <f t="shared" si="129"/>
        <v>40</v>
      </c>
      <c r="AO53" s="196">
        <f t="shared" si="129"/>
        <v>40</v>
      </c>
      <c r="AP53" s="196">
        <f t="shared" si="129"/>
        <v>40</v>
      </c>
      <c r="AQ53" s="196">
        <f t="shared" si="129"/>
        <v>40</v>
      </c>
      <c r="AR53" s="196">
        <f t="shared" si="129"/>
        <v>40</v>
      </c>
      <c r="AS53" s="76">
        <f t="shared" si="112"/>
        <v>40</v>
      </c>
      <c r="AT53" s="196">
        <f>AR53*(1+AT42)</f>
        <v>40</v>
      </c>
      <c r="AU53" s="196">
        <f aca="true" t="shared" si="130" ref="AU53:BE53">AT53*(1+AU42)</f>
        <v>40</v>
      </c>
      <c r="AV53" s="196">
        <f t="shared" si="130"/>
        <v>40</v>
      </c>
      <c r="AW53" s="196">
        <f t="shared" si="130"/>
        <v>40</v>
      </c>
      <c r="AX53" s="196">
        <f t="shared" si="130"/>
        <v>40</v>
      </c>
      <c r="AY53" s="196">
        <f t="shared" si="130"/>
        <v>40</v>
      </c>
      <c r="AZ53" s="196">
        <f t="shared" si="130"/>
        <v>40</v>
      </c>
      <c r="BA53" s="196">
        <f t="shared" si="130"/>
        <v>40</v>
      </c>
      <c r="BB53" s="196">
        <f t="shared" si="130"/>
        <v>40</v>
      </c>
      <c r="BC53" s="196">
        <f t="shared" si="130"/>
        <v>40</v>
      </c>
      <c r="BD53" s="196">
        <f t="shared" si="130"/>
        <v>40</v>
      </c>
      <c r="BE53" s="196">
        <f t="shared" si="130"/>
        <v>40</v>
      </c>
      <c r="BF53" s="76">
        <f t="shared" si="114"/>
        <v>40</v>
      </c>
      <c r="BG53" s="297"/>
      <c r="BH53" s="297"/>
      <c r="BI53" s="297"/>
      <c r="BJ53" s="297"/>
      <c r="BK53" s="297"/>
      <c r="BL53" s="297"/>
    </row>
    <row r="54" spans="1:64" ht="12.75" customHeight="1" hidden="1">
      <c r="A54" s="2" t="s">
        <v>187</v>
      </c>
      <c r="B54" s="4"/>
      <c r="C54" s="4"/>
      <c r="D54" s="147"/>
      <c r="E54" s="147"/>
      <c r="F54" s="284"/>
      <c r="G54" s="174">
        <v>1.2</v>
      </c>
      <c r="H54" s="183">
        <f aca="true" t="shared" si="131" ref="H54:R54">G54*(1+H42)</f>
        <v>1.2</v>
      </c>
      <c r="I54" s="183">
        <f t="shared" si="131"/>
        <v>1.2</v>
      </c>
      <c r="J54" s="183">
        <f t="shared" si="131"/>
        <v>1.2</v>
      </c>
      <c r="K54" s="183">
        <f t="shared" si="131"/>
        <v>1.2</v>
      </c>
      <c r="L54" s="183">
        <f t="shared" si="131"/>
        <v>1.2</v>
      </c>
      <c r="M54" s="57">
        <f t="shared" si="131"/>
        <v>1.2</v>
      </c>
      <c r="N54" s="57">
        <f t="shared" si="131"/>
        <v>1.2</v>
      </c>
      <c r="O54" s="183">
        <f t="shared" si="131"/>
        <v>1.2</v>
      </c>
      <c r="P54" s="199">
        <f t="shared" si="131"/>
        <v>1.2</v>
      </c>
      <c r="Q54" s="183">
        <f t="shared" si="131"/>
        <v>1.2</v>
      </c>
      <c r="R54" s="199">
        <f t="shared" si="131"/>
        <v>1.2</v>
      </c>
      <c r="S54" s="76">
        <f t="shared" si="108"/>
        <v>1.1999999999999997</v>
      </c>
      <c r="T54" s="199">
        <f>R54*(1+T42)</f>
        <v>1.2</v>
      </c>
      <c r="U54" s="199">
        <f aca="true" t="shared" si="132" ref="U54:AE54">T54*(1+U42)</f>
        <v>1.2</v>
      </c>
      <c r="V54" s="199">
        <f t="shared" si="132"/>
        <v>1.2</v>
      </c>
      <c r="W54" s="199">
        <f t="shared" si="132"/>
        <v>1.2</v>
      </c>
      <c r="X54" s="199">
        <f t="shared" si="132"/>
        <v>1.2</v>
      </c>
      <c r="Y54" s="199">
        <f t="shared" si="132"/>
        <v>1.2</v>
      </c>
      <c r="Z54" s="199">
        <f t="shared" si="132"/>
        <v>1.2</v>
      </c>
      <c r="AA54" s="199">
        <f t="shared" si="132"/>
        <v>1.2</v>
      </c>
      <c r="AB54" s="199">
        <f t="shared" si="132"/>
        <v>1.2</v>
      </c>
      <c r="AC54" s="199">
        <f t="shared" si="132"/>
        <v>1.2</v>
      </c>
      <c r="AD54" s="199">
        <f t="shared" si="132"/>
        <v>1.2</v>
      </c>
      <c r="AE54" s="199">
        <f t="shared" si="132"/>
        <v>1.2</v>
      </c>
      <c r="AF54" s="76">
        <f t="shared" si="110"/>
        <v>1.1999999999999997</v>
      </c>
      <c r="AG54" s="199">
        <f>AE54*(1+AG42)</f>
        <v>1.2</v>
      </c>
      <c r="AH54" s="199">
        <f aca="true" t="shared" si="133" ref="AH54:AR54">AG54*(1+AH42)</f>
        <v>1.2</v>
      </c>
      <c r="AI54" s="199">
        <f t="shared" si="133"/>
        <v>1.2</v>
      </c>
      <c r="AJ54" s="199">
        <f t="shared" si="133"/>
        <v>1.2</v>
      </c>
      <c r="AK54" s="199">
        <f t="shared" si="133"/>
        <v>1.2</v>
      </c>
      <c r="AL54" s="199">
        <f t="shared" si="133"/>
        <v>1.2</v>
      </c>
      <c r="AM54" s="199">
        <f t="shared" si="133"/>
        <v>1.2</v>
      </c>
      <c r="AN54" s="199">
        <f t="shared" si="133"/>
        <v>1.2</v>
      </c>
      <c r="AO54" s="199">
        <f t="shared" si="133"/>
        <v>1.2</v>
      </c>
      <c r="AP54" s="199">
        <f t="shared" si="133"/>
        <v>1.2</v>
      </c>
      <c r="AQ54" s="199">
        <f t="shared" si="133"/>
        <v>1.2</v>
      </c>
      <c r="AR54" s="199">
        <f t="shared" si="133"/>
        <v>1.2</v>
      </c>
      <c r="AS54" s="76">
        <f t="shared" si="112"/>
        <v>1.1999999999999997</v>
      </c>
      <c r="AT54" s="199">
        <f>AR54*(1+AT42)</f>
        <v>1.2</v>
      </c>
      <c r="AU54" s="199">
        <f aca="true" t="shared" si="134" ref="AU54:BE54">AT54*(1+AU42)</f>
        <v>1.2</v>
      </c>
      <c r="AV54" s="199">
        <f t="shared" si="134"/>
        <v>1.2</v>
      </c>
      <c r="AW54" s="199">
        <f t="shared" si="134"/>
        <v>1.2</v>
      </c>
      <c r="AX54" s="199">
        <f t="shared" si="134"/>
        <v>1.2</v>
      </c>
      <c r="AY54" s="199">
        <f t="shared" si="134"/>
        <v>1.2</v>
      </c>
      <c r="AZ54" s="199">
        <f t="shared" si="134"/>
        <v>1.2</v>
      </c>
      <c r="BA54" s="199">
        <f t="shared" si="134"/>
        <v>1.2</v>
      </c>
      <c r="BB54" s="199">
        <f t="shared" si="134"/>
        <v>1.2</v>
      </c>
      <c r="BC54" s="199">
        <f t="shared" si="134"/>
        <v>1.2</v>
      </c>
      <c r="BD54" s="199">
        <f t="shared" si="134"/>
        <v>1.2</v>
      </c>
      <c r="BE54" s="199">
        <f t="shared" si="134"/>
        <v>1.2</v>
      </c>
      <c r="BF54" s="76">
        <f t="shared" si="114"/>
        <v>1.1999999999999997</v>
      </c>
      <c r="BG54" s="297"/>
      <c r="BH54" s="297"/>
      <c r="BI54" s="297"/>
      <c r="BJ54" s="297"/>
      <c r="BK54" s="297"/>
      <c r="BL54" s="297"/>
    </row>
    <row r="55" spans="1:64" ht="12.75" customHeight="1" hidden="1">
      <c r="A55" s="2" t="s">
        <v>188</v>
      </c>
      <c r="B55" s="4"/>
      <c r="C55" s="4"/>
      <c r="D55" s="148"/>
      <c r="E55" s="142"/>
      <c r="F55" s="285"/>
      <c r="G55" s="175">
        <v>0.125</v>
      </c>
      <c r="H55" s="184">
        <f>G55</f>
        <v>0.125</v>
      </c>
      <c r="I55" s="184">
        <f aca="true" t="shared" si="135" ref="I55:R55">H55</f>
        <v>0.125</v>
      </c>
      <c r="J55" s="184">
        <f t="shared" si="135"/>
        <v>0.125</v>
      </c>
      <c r="K55" s="184">
        <f t="shared" si="135"/>
        <v>0.125</v>
      </c>
      <c r="L55" s="184">
        <f t="shared" si="135"/>
        <v>0.125</v>
      </c>
      <c r="M55" s="58">
        <f t="shared" si="135"/>
        <v>0.125</v>
      </c>
      <c r="N55" s="58">
        <f t="shared" si="135"/>
        <v>0.125</v>
      </c>
      <c r="O55" s="184">
        <f t="shared" si="135"/>
        <v>0.125</v>
      </c>
      <c r="P55" s="200">
        <f t="shared" si="135"/>
        <v>0.125</v>
      </c>
      <c r="Q55" s="184">
        <f t="shared" si="135"/>
        <v>0.125</v>
      </c>
      <c r="R55" s="200">
        <f t="shared" si="135"/>
        <v>0.125</v>
      </c>
      <c r="S55" s="78">
        <f t="shared" si="108"/>
        <v>0.125</v>
      </c>
      <c r="T55" s="200">
        <f>R55</f>
        <v>0.125</v>
      </c>
      <c r="U55" s="200">
        <f aca="true" t="shared" si="136" ref="U55:AE55">T55</f>
        <v>0.125</v>
      </c>
      <c r="V55" s="200">
        <f t="shared" si="136"/>
        <v>0.125</v>
      </c>
      <c r="W55" s="200">
        <f t="shared" si="136"/>
        <v>0.125</v>
      </c>
      <c r="X55" s="200">
        <f t="shared" si="136"/>
        <v>0.125</v>
      </c>
      <c r="Y55" s="200">
        <f t="shared" si="136"/>
        <v>0.125</v>
      </c>
      <c r="Z55" s="200">
        <f t="shared" si="136"/>
        <v>0.125</v>
      </c>
      <c r="AA55" s="200">
        <f t="shared" si="136"/>
        <v>0.125</v>
      </c>
      <c r="AB55" s="200">
        <f t="shared" si="136"/>
        <v>0.125</v>
      </c>
      <c r="AC55" s="200">
        <f t="shared" si="136"/>
        <v>0.125</v>
      </c>
      <c r="AD55" s="200">
        <f t="shared" si="136"/>
        <v>0.125</v>
      </c>
      <c r="AE55" s="200">
        <f t="shared" si="136"/>
        <v>0.125</v>
      </c>
      <c r="AF55" s="78">
        <f t="shared" si="110"/>
        <v>0.125</v>
      </c>
      <c r="AG55" s="200">
        <f>AE55</f>
        <v>0.125</v>
      </c>
      <c r="AH55" s="200">
        <f aca="true" t="shared" si="137" ref="AH55:AR55">AG55</f>
        <v>0.125</v>
      </c>
      <c r="AI55" s="200">
        <f t="shared" si="137"/>
        <v>0.125</v>
      </c>
      <c r="AJ55" s="200">
        <f t="shared" si="137"/>
        <v>0.125</v>
      </c>
      <c r="AK55" s="200">
        <f t="shared" si="137"/>
        <v>0.125</v>
      </c>
      <c r="AL55" s="200">
        <f t="shared" si="137"/>
        <v>0.125</v>
      </c>
      <c r="AM55" s="200">
        <f t="shared" si="137"/>
        <v>0.125</v>
      </c>
      <c r="AN55" s="200">
        <f t="shared" si="137"/>
        <v>0.125</v>
      </c>
      <c r="AO55" s="200">
        <f t="shared" si="137"/>
        <v>0.125</v>
      </c>
      <c r="AP55" s="200">
        <f t="shared" si="137"/>
        <v>0.125</v>
      </c>
      <c r="AQ55" s="200">
        <f t="shared" si="137"/>
        <v>0.125</v>
      </c>
      <c r="AR55" s="200">
        <f t="shared" si="137"/>
        <v>0.125</v>
      </c>
      <c r="AS55" s="78">
        <f t="shared" si="112"/>
        <v>0.125</v>
      </c>
      <c r="AT55" s="200">
        <f>AR55</f>
        <v>0.125</v>
      </c>
      <c r="AU55" s="200">
        <f aca="true" t="shared" si="138" ref="AU55:BE55">AT55</f>
        <v>0.125</v>
      </c>
      <c r="AV55" s="200">
        <f t="shared" si="138"/>
        <v>0.125</v>
      </c>
      <c r="AW55" s="200">
        <f t="shared" si="138"/>
        <v>0.125</v>
      </c>
      <c r="AX55" s="200">
        <f t="shared" si="138"/>
        <v>0.125</v>
      </c>
      <c r="AY55" s="200">
        <f t="shared" si="138"/>
        <v>0.125</v>
      </c>
      <c r="AZ55" s="200">
        <f t="shared" si="138"/>
        <v>0.125</v>
      </c>
      <c r="BA55" s="200">
        <f t="shared" si="138"/>
        <v>0.125</v>
      </c>
      <c r="BB55" s="200">
        <f t="shared" si="138"/>
        <v>0.125</v>
      </c>
      <c r="BC55" s="200">
        <f t="shared" si="138"/>
        <v>0.125</v>
      </c>
      <c r="BD55" s="200">
        <f t="shared" si="138"/>
        <v>0.125</v>
      </c>
      <c r="BE55" s="200">
        <f t="shared" si="138"/>
        <v>0.125</v>
      </c>
      <c r="BF55" s="78">
        <f t="shared" si="114"/>
        <v>0.125</v>
      </c>
      <c r="BG55" s="142"/>
      <c r="BH55" s="142"/>
      <c r="BI55" s="142"/>
      <c r="BJ55" s="142"/>
      <c r="BK55" s="142"/>
      <c r="BL55" s="142"/>
    </row>
    <row r="56" spans="1:64" ht="12.75" customHeight="1" hidden="1">
      <c r="A56" s="2" t="s">
        <v>120</v>
      </c>
      <c r="B56" s="4"/>
      <c r="C56" s="4"/>
      <c r="D56" s="149"/>
      <c r="E56" s="149"/>
      <c r="F56" s="286"/>
      <c r="G56" s="174">
        <v>36</v>
      </c>
      <c r="H56" s="185">
        <f aca="true" t="shared" si="139" ref="H56:R56">G56*(1+H42)</f>
        <v>36</v>
      </c>
      <c r="I56" s="185">
        <f t="shared" si="139"/>
        <v>36</v>
      </c>
      <c r="J56" s="185">
        <f t="shared" si="139"/>
        <v>36</v>
      </c>
      <c r="K56" s="185">
        <f t="shared" si="139"/>
        <v>36</v>
      </c>
      <c r="L56" s="185">
        <f t="shared" si="139"/>
        <v>36</v>
      </c>
      <c r="M56" s="59">
        <f t="shared" si="139"/>
        <v>36</v>
      </c>
      <c r="N56" s="59">
        <f t="shared" si="139"/>
        <v>36</v>
      </c>
      <c r="O56" s="185">
        <f t="shared" si="139"/>
        <v>36</v>
      </c>
      <c r="P56" s="201">
        <f t="shared" si="139"/>
        <v>36</v>
      </c>
      <c r="Q56" s="185">
        <f t="shared" si="139"/>
        <v>36</v>
      </c>
      <c r="R56" s="201">
        <f t="shared" si="139"/>
        <v>36</v>
      </c>
      <c r="S56" s="76">
        <f t="shared" si="108"/>
        <v>36</v>
      </c>
      <c r="T56" s="201">
        <f>R56*(1+T42)</f>
        <v>36</v>
      </c>
      <c r="U56" s="201">
        <f aca="true" t="shared" si="140" ref="U56:AE56">T56*(1+U42)</f>
        <v>36</v>
      </c>
      <c r="V56" s="201">
        <f t="shared" si="140"/>
        <v>36</v>
      </c>
      <c r="W56" s="201">
        <f t="shared" si="140"/>
        <v>36</v>
      </c>
      <c r="X56" s="201">
        <f t="shared" si="140"/>
        <v>36</v>
      </c>
      <c r="Y56" s="201">
        <f t="shared" si="140"/>
        <v>36</v>
      </c>
      <c r="Z56" s="201">
        <f t="shared" si="140"/>
        <v>36</v>
      </c>
      <c r="AA56" s="201">
        <f t="shared" si="140"/>
        <v>36</v>
      </c>
      <c r="AB56" s="201">
        <f t="shared" si="140"/>
        <v>36</v>
      </c>
      <c r="AC56" s="201">
        <f t="shared" si="140"/>
        <v>36</v>
      </c>
      <c r="AD56" s="201">
        <f t="shared" si="140"/>
        <v>36</v>
      </c>
      <c r="AE56" s="201">
        <f t="shared" si="140"/>
        <v>36</v>
      </c>
      <c r="AF56" s="76">
        <f t="shared" si="110"/>
        <v>36</v>
      </c>
      <c r="AG56" s="201">
        <f>AE56*(1+AG42)</f>
        <v>36</v>
      </c>
      <c r="AH56" s="201">
        <f aca="true" t="shared" si="141" ref="AH56:AR56">AG56*(1+AH42)</f>
        <v>36</v>
      </c>
      <c r="AI56" s="201">
        <f t="shared" si="141"/>
        <v>36</v>
      </c>
      <c r="AJ56" s="201">
        <f t="shared" si="141"/>
        <v>36</v>
      </c>
      <c r="AK56" s="201">
        <f t="shared" si="141"/>
        <v>36</v>
      </c>
      <c r="AL56" s="201">
        <f t="shared" si="141"/>
        <v>36</v>
      </c>
      <c r="AM56" s="201">
        <f t="shared" si="141"/>
        <v>36</v>
      </c>
      <c r="AN56" s="201">
        <f t="shared" si="141"/>
        <v>36</v>
      </c>
      <c r="AO56" s="201">
        <f t="shared" si="141"/>
        <v>36</v>
      </c>
      <c r="AP56" s="201">
        <f t="shared" si="141"/>
        <v>36</v>
      </c>
      <c r="AQ56" s="201">
        <f t="shared" si="141"/>
        <v>36</v>
      </c>
      <c r="AR56" s="201">
        <f t="shared" si="141"/>
        <v>36</v>
      </c>
      <c r="AS56" s="76">
        <f t="shared" si="112"/>
        <v>36</v>
      </c>
      <c r="AT56" s="201">
        <f>AR56*(1+AT42)</f>
        <v>36</v>
      </c>
      <c r="AU56" s="201">
        <f aca="true" t="shared" si="142" ref="AU56:BE56">AT56*(1+AU42)</f>
        <v>36</v>
      </c>
      <c r="AV56" s="201">
        <f t="shared" si="142"/>
        <v>36</v>
      </c>
      <c r="AW56" s="201">
        <f t="shared" si="142"/>
        <v>36</v>
      </c>
      <c r="AX56" s="201">
        <f t="shared" si="142"/>
        <v>36</v>
      </c>
      <c r="AY56" s="201">
        <f t="shared" si="142"/>
        <v>36</v>
      </c>
      <c r="AZ56" s="201">
        <f t="shared" si="142"/>
        <v>36</v>
      </c>
      <c r="BA56" s="201">
        <f t="shared" si="142"/>
        <v>36</v>
      </c>
      <c r="BB56" s="201">
        <f t="shared" si="142"/>
        <v>36</v>
      </c>
      <c r="BC56" s="201">
        <f t="shared" si="142"/>
        <v>36</v>
      </c>
      <c r="BD56" s="201">
        <f t="shared" si="142"/>
        <v>36</v>
      </c>
      <c r="BE56" s="201">
        <f t="shared" si="142"/>
        <v>36</v>
      </c>
      <c r="BF56" s="76">
        <f t="shared" si="114"/>
        <v>36</v>
      </c>
      <c r="BG56" s="297"/>
      <c r="BH56" s="297"/>
      <c r="BI56" s="297"/>
      <c r="BJ56" s="297"/>
      <c r="BK56" s="297"/>
      <c r="BL56" s="297"/>
    </row>
    <row r="57" spans="1:64" ht="12.75" customHeight="1" hidden="1">
      <c r="A57" s="2" t="s">
        <v>197</v>
      </c>
      <c r="B57" s="4"/>
      <c r="C57" s="4"/>
      <c r="D57" s="150"/>
      <c r="E57" s="144" t="s">
        <v>52</v>
      </c>
      <c r="F57" s="240">
        <v>75</v>
      </c>
      <c r="G57" s="176">
        <v>2.5</v>
      </c>
      <c r="H57" s="186">
        <f aca="true" t="shared" si="143" ref="H57:R57">G57*(1+H42)</f>
        <v>2.5</v>
      </c>
      <c r="I57" s="186">
        <f t="shared" si="143"/>
        <v>2.5</v>
      </c>
      <c r="J57" s="186">
        <f t="shared" si="143"/>
        <v>2.5</v>
      </c>
      <c r="K57" s="186">
        <f t="shared" si="143"/>
        <v>2.5</v>
      </c>
      <c r="L57" s="186">
        <f t="shared" si="143"/>
        <v>2.5</v>
      </c>
      <c r="M57" s="60">
        <f t="shared" si="143"/>
        <v>2.5</v>
      </c>
      <c r="N57" s="60">
        <f t="shared" si="143"/>
        <v>2.5</v>
      </c>
      <c r="O57" s="186">
        <f t="shared" si="143"/>
        <v>2.5</v>
      </c>
      <c r="P57" s="202">
        <f t="shared" si="143"/>
        <v>2.5</v>
      </c>
      <c r="Q57" s="186">
        <f t="shared" si="143"/>
        <v>2.5</v>
      </c>
      <c r="R57" s="202">
        <f t="shared" si="143"/>
        <v>2.5</v>
      </c>
      <c r="S57" s="76">
        <f t="shared" si="108"/>
        <v>2.5</v>
      </c>
      <c r="T57" s="202">
        <f>R57*(1+T42)</f>
        <v>2.5</v>
      </c>
      <c r="U57" s="202">
        <f aca="true" t="shared" si="144" ref="U57:AE57">T57*(1+U42)</f>
        <v>2.5</v>
      </c>
      <c r="V57" s="202">
        <f t="shared" si="144"/>
        <v>2.5</v>
      </c>
      <c r="W57" s="202">
        <f t="shared" si="144"/>
        <v>2.5</v>
      </c>
      <c r="X57" s="202">
        <f t="shared" si="144"/>
        <v>2.5</v>
      </c>
      <c r="Y57" s="202">
        <f t="shared" si="144"/>
        <v>2.5</v>
      </c>
      <c r="Z57" s="202">
        <f t="shared" si="144"/>
        <v>2.5</v>
      </c>
      <c r="AA57" s="202">
        <f t="shared" si="144"/>
        <v>2.5</v>
      </c>
      <c r="AB57" s="202">
        <f t="shared" si="144"/>
        <v>2.5</v>
      </c>
      <c r="AC57" s="202">
        <f t="shared" si="144"/>
        <v>2.5</v>
      </c>
      <c r="AD57" s="202">
        <f t="shared" si="144"/>
        <v>2.5</v>
      </c>
      <c r="AE57" s="202">
        <f t="shared" si="144"/>
        <v>2.5</v>
      </c>
      <c r="AF57" s="76">
        <f t="shared" si="110"/>
        <v>2.5</v>
      </c>
      <c r="AG57" s="202">
        <f>AE57*(1+AG42)</f>
        <v>2.5</v>
      </c>
      <c r="AH57" s="202">
        <f aca="true" t="shared" si="145" ref="AH57:AR57">AG57*(1+AH42)</f>
        <v>2.5</v>
      </c>
      <c r="AI57" s="202">
        <f t="shared" si="145"/>
        <v>2.5</v>
      </c>
      <c r="AJ57" s="202">
        <f t="shared" si="145"/>
        <v>2.5</v>
      </c>
      <c r="AK57" s="202">
        <f t="shared" si="145"/>
        <v>2.5</v>
      </c>
      <c r="AL57" s="202">
        <f t="shared" si="145"/>
        <v>2.5</v>
      </c>
      <c r="AM57" s="202">
        <f t="shared" si="145"/>
        <v>2.5</v>
      </c>
      <c r="AN57" s="202">
        <f t="shared" si="145"/>
        <v>2.5</v>
      </c>
      <c r="AO57" s="202">
        <f t="shared" si="145"/>
        <v>2.5</v>
      </c>
      <c r="AP57" s="202">
        <f t="shared" si="145"/>
        <v>2.5</v>
      </c>
      <c r="AQ57" s="202">
        <f t="shared" si="145"/>
        <v>2.5</v>
      </c>
      <c r="AR57" s="202">
        <f t="shared" si="145"/>
        <v>2.5</v>
      </c>
      <c r="AS57" s="76">
        <f t="shared" si="112"/>
        <v>2.5</v>
      </c>
      <c r="AT57" s="202">
        <f>AR57*(1+AT42)</f>
        <v>2.5</v>
      </c>
      <c r="AU57" s="202">
        <f aca="true" t="shared" si="146" ref="AU57:BE57">AT57*(1+AU42)</f>
        <v>2.5</v>
      </c>
      <c r="AV57" s="202">
        <f t="shared" si="146"/>
        <v>2.5</v>
      </c>
      <c r="AW57" s="202">
        <f t="shared" si="146"/>
        <v>2.5</v>
      </c>
      <c r="AX57" s="202">
        <f t="shared" si="146"/>
        <v>2.5</v>
      </c>
      <c r="AY57" s="202">
        <f t="shared" si="146"/>
        <v>2.5</v>
      </c>
      <c r="AZ57" s="202">
        <f t="shared" si="146"/>
        <v>2.5</v>
      </c>
      <c r="BA57" s="202">
        <f t="shared" si="146"/>
        <v>2.5</v>
      </c>
      <c r="BB57" s="202">
        <f t="shared" si="146"/>
        <v>2.5</v>
      </c>
      <c r="BC57" s="202">
        <f t="shared" si="146"/>
        <v>2.5</v>
      </c>
      <c r="BD57" s="202">
        <f t="shared" si="146"/>
        <v>2.5</v>
      </c>
      <c r="BE57" s="202">
        <f t="shared" si="146"/>
        <v>2.5</v>
      </c>
      <c r="BF57" s="76">
        <f t="shared" si="114"/>
        <v>2.5</v>
      </c>
      <c r="BG57" s="297"/>
      <c r="BH57" s="297"/>
      <c r="BI57" s="297"/>
      <c r="BJ57" s="297"/>
      <c r="BK57" s="297"/>
      <c r="BL57" s="297"/>
    </row>
    <row r="58" spans="1:64" ht="12.75" customHeight="1">
      <c r="A58" s="2" t="s">
        <v>198</v>
      </c>
      <c r="B58" s="4"/>
      <c r="C58" s="4"/>
      <c r="D58" s="150"/>
      <c r="E58" s="150"/>
      <c r="F58" s="291"/>
      <c r="G58" s="246"/>
      <c r="H58" s="247">
        <f aca="true" t="shared" si="147" ref="H58:R58">G58*(1+H42)</f>
        <v>0</v>
      </c>
      <c r="I58" s="247">
        <f t="shared" si="147"/>
        <v>0</v>
      </c>
      <c r="J58" s="247">
        <f t="shared" si="147"/>
        <v>0</v>
      </c>
      <c r="K58" s="247">
        <f t="shared" si="147"/>
        <v>0</v>
      </c>
      <c r="L58" s="247">
        <f t="shared" si="147"/>
        <v>0</v>
      </c>
      <c r="M58" s="248">
        <f t="shared" si="147"/>
        <v>0</v>
      </c>
      <c r="N58" s="248">
        <f t="shared" si="147"/>
        <v>0</v>
      </c>
      <c r="O58" s="247">
        <f t="shared" si="147"/>
        <v>0</v>
      </c>
      <c r="P58" s="249">
        <f t="shared" si="147"/>
        <v>0</v>
      </c>
      <c r="Q58" s="247">
        <f t="shared" si="147"/>
        <v>0</v>
      </c>
      <c r="R58" s="249">
        <f t="shared" si="147"/>
        <v>0</v>
      </c>
      <c r="S58" s="255">
        <f t="shared" si="108"/>
        <v>0</v>
      </c>
      <c r="T58" s="249">
        <f>R58*(1+T42)</f>
        <v>0</v>
      </c>
      <c r="U58" s="249">
        <f aca="true" t="shared" si="148" ref="U58:AE58">T58*(1+U42)</f>
        <v>0</v>
      </c>
      <c r="V58" s="249">
        <f t="shared" si="148"/>
        <v>0</v>
      </c>
      <c r="W58" s="249">
        <f t="shared" si="148"/>
        <v>0</v>
      </c>
      <c r="X58" s="249">
        <f t="shared" si="148"/>
        <v>0</v>
      </c>
      <c r="Y58" s="249">
        <f t="shared" si="148"/>
        <v>0</v>
      </c>
      <c r="Z58" s="249">
        <f t="shared" si="148"/>
        <v>0</v>
      </c>
      <c r="AA58" s="249">
        <f t="shared" si="148"/>
        <v>0</v>
      </c>
      <c r="AB58" s="249">
        <f t="shared" si="148"/>
        <v>0</v>
      </c>
      <c r="AC58" s="249">
        <f t="shared" si="148"/>
        <v>0</v>
      </c>
      <c r="AD58" s="249">
        <f t="shared" si="148"/>
        <v>0</v>
      </c>
      <c r="AE58" s="249">
        <f t="shared" si="148"/>
        <v>0</v>
      </c>
      <c r="AF58" s="255">
        <f t="shared" si="110"/>
        <v>0</v>
      </c>
      <c r="AG58" s="249">
        <f>AE58*(1+AG42)</f>
        <v>0</v>
      </c>
      <c r="AH58" s="249">
        <f aca="true" t="shared" si="149" ref="AH58:AR58">AG58*(1+AH42)</f>
        <v>0</v>
      </c>
      <c r="AI58" s="249">
        <f t="shared" si="149"/>
        <v>0</v>
      </c>
      <c r="AJ58" s="249">
        <f t="shared" si="149"/>
        <v>0</v>
      </c>
      <c r="AK58" s="249">
        <f t="shared" si="149"/>
        <v>0</v>
      </c>
      <c r="AL58" s="249">
        <f t="shared" si="149"/>
        <v>0</v>
      </c>
      <c r="AM58" s="249">
        <f t="shared" si="149"/>
        <v>0</v>
      </c>
      <c r="AN58" s="249">
        <f t="shared" si="149"/>
        <v>0</v>
      </c>
      <c r="AO58" s="249">
        <f t="shared" si="149"/>
        <v>0</v>
      </c>
      <c r="AP58" s="249">
        <f t="shared" si="149"/>
        <v>0</v>
      </c>
      <c r="AQ58" s="249">
        <f t="shared" si="149"/>
        <v>0</v>
      </c>
      <c r="AR58" s="249">
        <f t="shared" si="149"/>
        <v>0</v>
      </c>
      <c r="AS58" s="255">
        <f t="shared" si="112"/>
        <v>0</v>
      </c>
      <c r="AT58" s="249">
        <f>AR58*(1+AT42)</f>
        <v>0</v>
      </c>
      <c r="AU58" s="249">
        <f aca="true" t="shared" si="150" ref="AU58:BE58">AT58*(1+AU42)</f>
        <v>0</v>
      </c>
      <c r="AV58" s="249">
        <f t="shared" si="150"/>
        <v>0</v>
      </c>
      <c r="AW58" s="249">
        <f t="shared" si="150"/>
        <v>0</v>
      </c>
      <c r="AX58" s="249">
        <f t="shared" si="150"/>
        <v>0</v>
      </c>
      <c r="AY58" s="249">
        <f t="shared" si="150"/>
        <v>0</v>
      </c>
      <c r="AZ58" s="249">
        <f t="shared" si="150"/>
        <v>0</v>
      </c>
      <c r="BA58" s="249">
        <f t="shared" si="150"/>
        <v>0</v>
      </c>
      <c r="BB58" s="249">
        <f t="shared" si="150"/>
        <v>0</v>
      </c>
      <c r="BC58" s="249">
        <f t="shared" si="150"/>
        <v>0</v>
      </c>
      <c r="BD58" s="249">
        <f t="shared" si="150"/>
        <v>0</v>
      </c>
      <c r="BE58" s="249">
        <f t="shared" si="150"/>
        <v>0</v>
      </c>
      <c r="BF58" s="255">
        <f t="shared" si="114"/>
        <v>0</v>
      </c>
      <c r="BG58" s="303"/>
      <c r="BH58" s="303"/>
      <c r="BI58" s="303"/>
      <c r="BJ58" s="303"/>
      <c r="BK58" s="303"/>
      <c r="BL58" s="303"/>
    </row>
    <row r="59" spans="1:64" ht="12.75" customHeight="1" thickBot="1">
      <c r="A59" s="2" t="s">
        <v>209</v>
      </c>
      <c r="B59" s="4"/>
      <c r="C59" s="4"/>
      <c r="D59" s="150"/>
      <c r="E59" s="142" t="s">
        <v>50</v>
      </c>
      <c r="F59" s="291">
        <v>160</v>
      </c>
      <c r="G59" s="272">
        <v>160</v>
      </c>
      <c r="H59" s="273">
        <f>G59</f>
        <v>160</v>
      </c>
      <c r="I59" s="273">
        <f aca="true" t="shared" si="151" ref="I59:R59">H59</f>
        <v>160</v>
      </c>
      <c r="J59" s="273">
        <f t="shared" si="151"/>
        <v>160</v>
      </c>
      <c r="K59" s="273">
        <f t="shared" si="151"/>
        <v>160</v>
      </c>
      <c r="L59" s="273">
        <f t="shared" si="151"/>
        <v>160</v>
      </c>
      <c r="M59" s="274">
        <f t="shared" si="151"/>
        <v>160</v>
      </c>
      <c r="N59" s="274">
        <f t="shared" si="151"/>
        <v>160</v>
      </c>
      <c r="O59" s="273">
        <f t="shared" si="151"/>
        <v>160</v>
      </c>
      <c r="P59" s="275">
        <f t="shared" si="151"/>
        <v>160</v>
      </c>
      <c r="Q59" s="273">
        <f t="shared" si="151"/>
        <v>160</v>
      </c>
      <c r="R59" s="275">
        <f t="shared" si="151"/>
        <v>160</v>
      </c>
      <c r="S59" s="276">
        <f t="shared" si="108"/>
        <v>160</v>
      </c>
      <c r="T59" s="275">
        <f>R59</f>
        <v>160</v>
      </c>
      <c r="U59" s="275">
        <f aca="true" t="shared" si="152" ref="U59:AE59">T59</f>
        <v>160</v>
      </c>
      <c r="V59" s="275">
        <f t="shared" si="152"/>
        <v>160</v>
      </c>
      <c r="W59" s="275">
        <f t="shared" si="152"/>
        <v>160</v>
      </c>
      <c r="X59" s="275">
        <f t="shared" si="152"/>
        <v>160</v>
      </c>
      <c r="Y59" s="275">
        <f t="shared" si="152"/>
        <v>160</v>
      </c>
      <c r="Z59" s="275">
        <f t="shared" si="152"/>
        <v>160</v>
      </c>
      <c r="AA59" s="275">
        <f t="shared" si="152"/>
        <v>160</v>
      </c>
      <c r="AB59" s="275">
        <f t="shared" si="152"/>
        <v>160</v>
      </c>
      <c r="AC59" s="275">
        <f t="shared" si="152"/>
        <v>160</v>
      </c>
      <c r="AD59" s="275">
        <f t="shared" si="152"/>
        <v>160</v>
      </c>
      <c r="AE59" s="275">
        <f t="shared" si="152"/>
        <v>160</v>
      </c>
      <c r="AF59" s="276">
        <f t="shared" si="110"/>
        <v>160</v>
      </c>
      <c r="AG59" s="275">
        <f>AE59</f>
        <v>160</v>
      </c>
      <c r="AH59" s="275">
        <f aca="true" t="shared" si="153" ref="AH59:AR59">AG59</f>
        <v>160</v>
      </c>
      <c r="AI59" s="275">
        <f t="shared" si="153"/>
        <v>160</v>
      </c>
      <c r="AJ59" s="275">
        <f t="shared" si="153"/>
        <v>160</v>
      </c>
      <c r="AK59" s="275">
        <f t="shared" si="153"/>
        <v>160</v>
      </c>
      <c r="AL59" s="275">
        <f t="shared" si="153"/>
        <v>160</v>
      </c>
      <c r="AM59" s="275">
        <f t="shared" si="153"/>
        <v>160</v>
      </c>
      <c r="AN59" s="275">
        <f t="shared" si="153"/>
        <v>160</v>
      </c>
      <c r="AO59" s="275">
        <f t="shared" si="153"/>
        <v>160</v>
      </c>
      <c r="AP59" s="275">
        <f t="shared" si="153"/>
        <v>160</v>
      </c>
      <c r="AQ59" s="275">
        <f t="shared" si="153"/>
        <v>160</v>
      </c>
      <c r="AR59" s="275">
        <f t="shared" si="153"/>
        <v>160</v>
      </c>
      <c r="AS59" s="276">
        <f t="shared" si="112"/>
        <v>160</v>
      </c>
      <c r="AT59" s="275">
        <f>AR59</f>
        <v>160</v>
      </c>
      <c r="AU59" s="275">
        <f aca="true" t="shared" si="154" ref="AU59:BE59">AT59</f>
        <v>160</v>
      </c>
      <c r="AV59" s="275">
        <f t="shared" si="154"/>
        <v>160</v>
      </c>
      <c r="AW59" s="275">
        <f t="shared" si="154"/>
        <v>160</v>
      </c>
      <c r="AX59" s="275">
        <f t="shared" si="154"/>
        <v>160</v>
      </c>
      <c r="AY59" s="275">
        <f t="shared" si="154"/>
        <v>160</v>
      </c>
      <c r="AZ59" s="275">
        <f t="shared" si="154"/>
        <v>160</v>
      </c>
      <c r="BA59" s="275">
        <f t="shared" si="154"/>
        <v>160</v>
      </c>
      <c r="BB59" s="275">
        <f t="shared" si="154"/>
        <v>160</v>
      </c>
      <c r="BC59" s="275">
        <f t="shared" si="154"/>
        <v>160</v>
      </c>
      <c r="BD59" s="275">
        <f t="shared" si="154"/>
        <v>160</v>
      </c>
      <c r="BE59" s="275">
        <f t="shared" si="154"/>
        <v>160</v>
      </c>
      <c r="BF59" s="276">
        <f t="shared" si="114"/>
        <v>160</v>
      </c>
      <c r="BG59" s="303"/>
      <c r="BH59" s="303"/>
      <c r="BI59" s="303"/>
      <c r="BJ59" s="303"/>
      <c r="BK59" s="303"/>
      <c r="BL59" s="303"/>
    </row>
    <row r="60" spans="1:64" ht="12.75" customHeight="1" hidden="1" thickBot="1">
      <c r="A60" s="2" t="s">
        <v>113</v>
      </c>
      <c r="B60" s="4"/>
      <c r="C60" s="4"/>
      <c r="D60" s="150"/>
      <c r="E60" s="150"/>
      <c r="F60" s="150"/>
      <c r="G60" s="177">
        <v>1.8</v>
      </c>
      <c r="H60" s="187">
        <f aca="true" t="shared" si="155" ref="H60:R60">G60*(1+H42)</f>
        <v>1.8</v>
      </c>
      <c r="I60" s="187">
        <f t="shared" si="155"/>
        <v>1.8</v>
      </c>
      <c r="J60" s="187">
        <f t="shared" si="155"/>
        <v>1.8</v>
      </c>
      <c r="K60" s="187">
        <f t="shared" si="155"/>
        <v>1.8</v>
      </c>
      <c r="L60" s="187">
        <f t="shared" si="155"/>
        <v>1.8</v>
      </c>
      <c r="M60" s="61">
        <f t="shared" si="155"/>
        <v>1.8</v>
      </c>
      <c r="N60" s="61">
        <f t="shared" si="155"/>
        <v>1.8</v>
      </c>
      <c r="O60" s="187">
        <f t="shared" si="155"/>
        <v>1.8</v>
      </c>
      <c r="P60" s="203">
        <f t="shared" si="155"/>
        <v>1.8</v>
      </c>
      <c r="Q60" s="187">
        <f t="shared" si="155"/>
        <v>1.8</v>
      </c>
      <c r="R60" s="203">
        <f t="shared" si="155"/>
        <v>1.8</v>
      </c>
      <c r="S60" s="256">
        <f t="shared" si="108"/>
        <v>1.8000000000000005</v>
      </c>
      <c r="T60" s="203">
        <f>R60*(1+T42)</f>
        <v>1.8</v>
      </c>
      <c r="U60" s="203">
        <f aca="true" t="shared" si="156" ref="U60:AE60">T60*(1+U42)</f>
        <v>1.8</v>
      </c>
      <c r="V60" s="203">
        <f t="shared" si="156"/>
        <v>1.8</v>
      </c>
      <c r="W60" s="203">
        <f t="shared" si="156"/>
        <v>1.8</v>
      </c>
      <c r="X60" s="203">
        <f t="shared" si="156"/>
        <v>1.8</v>
      </c>
      <c r="Y60" s="203">
        <f t="shared" si="156"/>
        <v>1.8</v>
      </c>
      <c r="Z60" s="203">
        <f t="shared" si="156"/>
        <v>1.8</v>
      </c>
      <c r="AA60" s="203">
        <f t="shared" si="156"/>
        <v>1.8</v>
      </c>
      <c r="AB60" s="203">
        <f t="shared" si="156"/>
        <v>1.8</v>
      </c>
      <c r="AC60" s="203">
        <f t="shared" si="156"/>
        <v>1.8</v>
      </c>
      <c r="AD60" s="203">
        <f t="shared" si="156"/>
        <v>1.8</v>
      </c>
      <c r="AE60" s="203">
        <f t="shared" si="156"/>
        <v>1.8</v>
      </c>
      <c r="AF60" s="256">
        <f t="shared" si="110"/>
        <v>1.8000000000000005</v>
      </c>
      <c r="AG60" s="203">
        <f>AE60*(1+AG42)</f>
        <v>1.8</v>
      </c>
      <c r="AH60" s="203">
        <f aca="true" t="shared" si="157" ref="AH60:AR60">AG60*(1+AH42)</f>
        <v>1.8</v>
      </c>
      <c r="AI60" s="203">
        <f t="shared" si="157"/>
        <v>1.8</v>
      </c>
      <c r="AJ60" s="203">
        <f t="shared" si="157"/>
        <v>1.8</v>
      </c>
      <c r="AK60" s="203">
        <f t="shared" si="157"/>
        <v>1.8</v>
      </c>
      <c r="AL60" s="203">
        <f t="shared" si="157"/>
        <v>1.8</v>
      </c>
      <c r="AM60" s="203">
        <f t="shared" si="157"/>
        <v>1.8</v>
      </c>
      <c r="AN60" s="203">
        <f t="shared" si="157"/>
        <v>1.8</v>
      </c>
      <c r="AO60" s="203">
        <f t="shared" si="157"/>
        <v>1.8</v>
      </c>
      <c r="AP60" s="203">
        <f t="shared" si="157"/>
        <v>1.8</v>
      </c>
      <c r="AQ60" s="203">
        <f t="shared" si="157"/>
        <v>1.8</v>
      </c>
      <c r="AR60" s="203">
        <f t="shared" si="157"/>
        <v>1.8</v>
      </c>
      <c r="AS60" s="256">
        <f t="shared" si="112"/>
        <v>1.8000000000000005</v>
      </c>
      <c r="AT60" s="203">
        <f>AR60*(1+AT42)</f>
        <v>1.8</v>
      </c>
      <c r="AU60" s="203">
        <f aca="true" t="shared" si="158" ref="AU60:BE60">AT60*(1+AU42)</f>
        <v>1.8</v>
      </c>
      <c r="AV60" s="203">
        <f t="shared" si="158"/>
        <v>1.8</v>
      </c>
      <c r="AW60" s="203">
        <f t="shared" si="158"/>
        <v>1.8</v>
      </c>
      <c r="AX60" s="203">
        <f t="shared" si="158"/>
        <v>1.8</v>
      </c>
      <c r="AY60" s="203">
        <f t="shared" si="158"/>
        <v>1.8</v>
      </c>
      <c r="AZ60" s="203">
        <f t="shared" si="158"/>
        <v>1.8</v>
      </c>
      <c r="BA60" s="203">
        <f t="shared" si="158"/>
        <v>1.8</v>
      </c>
      <c r="BB60" s="203">
        <f t="shared" si="158"/>
        <v>1.8</v>
      </c>
      <c r="BC60" s="203">
        <f t="shared" si="158"/>
        <v>1.8</v>
      </c>
      <c r="BD60" s="203">
        <f t="shared" si="158"/>
        <v>1.8</v>
      </c>
      <c r="BE60" s="203">
        <f t="shared" si="158"/>
        <v>1.8</v>
      </c>
      <c r="BF60" s="256">
        <f t="shared" si="114"/>
        <v>1.8000000000000005</v>
      </c>
      <c r="BG60" s="297"/>
      <c r="BH60" s="297"/>
      <c r="BI60" s="297"/>
      <c r="BJ60" s="297"/>
      <c r="BK60" s="297"/>
      <c r="BL60" s="297"/>
    </row>
    <row r="61" spans="1:64" ht="12.75" customHeight="1">
      <c r="A61" s="2"/>
      <c r="B61" s="4"/>
      <c r="C61" s="4"/>
      <c r="D61" s="150"/>
      <c r="E61" s="150"/>
      <c r="F61" s="150"/>
      <c r="G61" s="24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  <c r="BI61" s="150"/>
      <c r="BJ61" s="150"/>
      <c r="BK61" s="150"/>
      <c r="BL61" s="150"/>
    </row>
    <row r="62" spans="1:64" ht="12.75" customHeight="1">
      <c r="A62" s="2"/>
      <c r="B62" s="4"/>
      <c r="C62" s="4"/>
      <c r="D62" s="150"/>
      <c r="E62" s="150"/>
      <c r="F62" s="150"/>
      <c r="G62" s="24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  <c r="BI62" s="150"/>
      <c r="BJ62" s="150"/>
      <c r="BK62" s="150"/>
      <c r="BL62" s="150"/>
    </row>
    <row r="63" spans="1:3" ht="15.75" customHeight="1" thickBot="1">
      <c r="A63" s="245" t="s">
        <v>130</v>
      </c>
      <c r="C63" s="27" t="s">
        <v>211</v>
      </c>
    </row>
    <row r="64" spans="1:3" ht="10.5" outlineLevel="1" thickBot="1">
      <c r="A64" s="29" t="s">
        <v>147</v>
      </c>
      <c r="C64" s="27"/>
    </row>
    <row r="65" spans="1:69" ht="12.75" customHeight="1" outlineLevel="1">
      <c r="A65" s="12" t="s">
        <v>171</v>
      </c>
      <c r="C65" s="11" t="s">
        <v>212</v>
      </c>
      <c r="D65" s="108"/>
      <c r="E65" s="108"/>
      <c r="F65" s="108"/>
      <c r="G65" s="122">
        <f aca="true" t="shared" si="159" ref="G65:R65">G21*G17/12</f>
        <v>33.333333333333336</v>
      </c>
      <c r="H65" s="22">
        <f t="shared" si="159"/>
        <v>67.45666666666666</v>
      </c>
      <c r="I65" s="22">
        <f t="shared" si="159"/>
        <v>103.15888333333332</v>
      </c>
      <c r="J65" s="22">
        <f t="shared" si="159"/>
        <v>140.55539341666665</v>
      </c>
      <c r="K65" s="22">
        <f t="shared" si="159"/>
        <v>179.76885300208332</v>
      </c>
      <c r="L65" s="22">
        <f t="shared" si="159"/>
        <v>220.92964028028538</v>
      </c>
      <c r="M65" s="22">
        <f t="shared" si="159"/>
        <v>264.1763624949092</v>
      </c>
      <c r="N65" s="22">
        <f t="shared" si="159"/>
        <v>309.65639574155557</v>
      </c>
      <c r="O65" s="22">
        <f t="shared" si="159"/>
        <v>357.5264597555443</v>
      </c>
      <c r="P65" s="22">
        <f t="shared" si="159"/>
        <v>407.95322996462664</v>
      </c>
      <c r="Q65" s="22">
        <f t="shared" si="159"/>
        <v>461.11398923079986</v>
      </c>
      <c r="R65" s="22">
        <f t="shared" si="159"/>
        <v>517.1973218629049</v>
      </c>
      <c r="S65" s="88">
        <f aca="true" t="shared" si="160" ref="S65:S77">SUM(G65:R65)</f>
        <v>3062.826529082709</v>
      </c>
      <c r="T65" s="22">
        <f aca="true" t="shared" si="161" ref="T65:AE65">T21*T17/12</f>
        <v>576.4038526494546</v>
      </c>
      <c r="U65" s="22">
        <f t="shared" si="161"/>
        <v>638.9470338398208</v>
      </c>
      <c r="V65" s="22">
        <f t="shared" si="161"/>
        <v>705.053983192198</v>
      </c>
      <c r="W65" s="22">
        <f t="shared" si="161"/>
        <v>774.9663764094238</v>
      </c>
      <c r="X65" s="22">
        <f t="shared" si="161"/>
        <v>848.9413974995746</v>
      </c>
      <c r="Y65" s="22">
        <f t="shared" si="161"/>
        <v>927.2527508281142</v>
      </c>
      <c r="Z65" s="22">
        <f t="shared" si="161"/>
        <v>1010.191738873188</v>
      </c>
      <c r="AA65" s="22">
        <f t="shared" si="161"/>
        <v>1098.0684099563664</v>
      </c>
      <c r="AB65" s="22">
        <f t="shared" si="161"/>
        <v>1191.212780498823</v>
      </c>
      <c r="AC65" s="22">
        <f t="shared" si="161"/>
        <v>1289.9761366486334</v>
      </c>
      <c r="AD65" s="22">
        <f t="shared" si="161"/>
        <v>1394.7324204398337</v>
      </c>
      <c r="AE65" s="22">
        <f t="shared" si="161"/>
        <v>1505.8797059792812</v>
      </c>
      <c r="AF65" s="88">
        <f aca="true" t="shared" si="162" ref="AF65:AF77">SUM(T65:AE65)</f>
        <v>11961.626586814711</v>
      </c>
      <c r="AG65" s="22">
        <f aca="true" t="shared" si="163" ref="AG65:AQ65">AG21*AG17/12</f>
        <v>1623.8417715145758</v>
      </c>
      <c r="AH65" s="22">
        <f t="shared" si="163"/>
        <v>1749.0697736167313</v>
      </c>
      <c r="AI65" s="22">
        <f t="shared" si="163"/>
        <v>1882.0440301164526</v>
      </c>
      <c r="AJ65" s="22">
        <f t="shared" si="163"/>
        <v>2023.2759188643638</v>
      </c>
      <c r="AK65" s="22">
        <f t="shared" si="163"/>
        <v>2173.3098998450823</v>
      </c>
      <c r="AL65" s="22">
        <f t="shared" si="163"/>
        <v>2332.725668664457</v>
      </c>
      <c r="AM65" s="22">
        <f t="shared" si="163"/>
        <v>2502.140449950502</v>
      </c>
      <c r="AN65" s="22">
        <f t="shared" si="163"/>
        <v>2682.2114397636824</v>
      </c>
      <c r="AO65" s="22">
        <f t="shared" si="163"/>
        <v>2873.638406703392</v>
      </c>
      <c r="AP65" s="22">
        <f t="shared" si="163"/>
        <v>3077.166462027081</v>
      </c>
      <c r="AQ65" s="22">
        <f t="shared" si="163"/>
        <v>3293.5890097690503</v>
      </c>
      <c r="AR65" s="22">
        <f>AR21*AR17/12</f>
        <v>3523.750888560043</v>
      </c>
      <c r="AS65" s="88">
        <f aca="true" t="shared" si="164" ref="AS65:AS77">SUM(AG65:AR65)</f>
        <v>29736.763719395414</v>
      </c>
      <c r="AT65" s="22">
        <f aca="true" t="shared" si="165" ref="AT65:BD65">AT21*AT17/12</f>
        <v>3768.551717609331</v>
      </c>
      <c r="AU65" s="22">
        <f t="shared" si="165"/>
        <v>4028.949460120964</v>
      </c>
      <c r="AV65" s="22">
        <f t="shared" si="165"/>
        <v>4305.964218278513</v>
      </c>
      <c r="AW65" s="22">
        <f t="shared" si="165"/>
        <v>4600.682274851309</v>
      </c>
      <c r="AX65" s="22">
        <f t="shared" si="165"/>
        <v>4914.260397453642</v>
      </c>
      <c r="AY65" s="22">
        <f t="shared" si="165"/>
        <v>5247.930422530389</v>
      </c>
      <c r="AZ65" s="22">
        <f t="shared" si="165"/>
        <v>5603.004137252276</v>
      </c>
      <c r="BA65" s="22">
        <f t="shared" si="165"/>
        <v>5980.8784786859405</v>
      </c>
      <c r="BB65" s="22">
        <f t="shared" si="165"/>
        <v>6383.041070862547</v>
      </c>
      <c r="BC65" s="22">
        <f t="shared" si="165"/>
        <v>6811.076121709393</v>
      </c>
      <c r="BD65" s="22">
        <f t="shared" si="165"/>
        <v>7266.670703236468</v>
      </c>
      <c r="BE65" s="22">
        <f>BE21*BE17/12</f>
        <v>7751.621439890484</v>
      </c>
      <c r="BF65" s="88">
        <f aca="true" t="shared" si="166" ref="BF65:BF77">SUM(AT65:BE65)</f>
        <v>66662.63044248126</v>
      </c>
      <c r="BG65" s="153"/>
      <c r="BH65" s="153"/>
      <c r="BI65" s="153"/>
      <c r="BJ65" s="153"/>
      <c r="BK65" s="153"/>
      <c r="BL65" s="153"/>
      <c r="BQ65" s="106"/>
    </row>
    <row r="66" spans="1:69" ht="12.75" customHeight="1" outlineLevel="1">
      <c r="A66" s="12" t="s">
        <v>172</v>
      </c>
      <c r="C66" s="11" t="s">
        <v>192</v>
      </c>
      <c r="D66" s="108"/>
      <c r="E66" s="108"/>
      <c r="F66" s="108"/>
      <c r="G66" s="123">
        <f aca="true" t="shared" si="167" ref="G66:R66">(G11*G20+G16*G20)</f>
        <v>410</v>
      </c>
      <c r="H66" s="23">
        <f t="shared" si="167"/>
        <v>436.6499999999999</v>
      </c>
      <c r="I66" s="23">
        <f t="shared" si="167"/>
        <v>465.0322499999999</v>
      </c>
      <c r="J66" s="23">
        <f t="shared" si="167"/>
        <v>495.2593462499999</v>
      </c>
      <c r="K66" s="23">
        <f t="shared" si="167"/>
        <v>527.4512037562499</v>
      </c>
      <c r="L66" s="23">
        <f t="shared" si="167"/>
        <v>561.735532000406</v>
      </c>
      <c r="M66" s="23">
        <f t="shared" si="167"/>
        <v>598.2483415804325</v>
      </c>
      <c r="N66" s="23">
        <f t="shared" si="167"/>
        <v>637.1344837831605</v>
      </c>
      <c r="O66" s="23">
        <f t="shared" si="167"/>
        <v>678.548225229066</v>
      </c>
      <c r="P66" s="23">
        <f t="shared" si="167"/>
        <v>722.6538598689552</v>
      </c>
      <c r="Q66" s="23">
        <f t="shared" si="167"/>
        <v>769.6263607604374</v>
      </c>
      <c r="R66" s="23">
        <f t="shared" si="167"/>
        <v>819.6520742098658</v>
      </c>
      <c r="S66" s="89">
        <f t="shared" si="160"/>
        <v>7121.991677438573</v>
      </c>
      <c r="T66" s="23">
        <f aca="true" t="shared" si="168" ref="T66:AE66">(T11*T20+T16*T20)</f>
        <v>872.929459033507</v>
      </c>
      <c r="U66" s="23">
        <f t="shared" si="168"/>
        <v>929.6698738706849</v>
      </c>
      <c r="V66" s="23">
        <f t="shared" si="168"/>
        <v>990.0984156722794</v>
      </c>
      <c r="W66" s="23">
        <f t="shared" si="168"/>
        <v>1054.4548126909776</v>
      </c>
      <c r="X66" s="23">
        <f t="shared" si="168"/>
        <v>1122.9943755158909</v>
      </c>
      <c r="Y66" s="23">
        <f t="shared" si="168"/>
        <v>1195.989009924424</v>
      </c>
      <c r="Z66" s="23">
        <f t="shared" si="168"/>
        <v>1273.7282955695114</v>
      </c>
      <c r="AA66" s="23">
        <f t="shared" si="168"/>
        <v>1356.5206347815295</v>
      </c>
      <c r="AB66" s="23">
        <f t="shared" si="168"/>
        <v>1444.6944760423287</v>
      </c>
      <c r="AC66" s="23">
        <f t="shared" si="168"/>
        <v>1538.5996169850798</v>
      </c>
      <c r="AD66" s="23">
        <f t="shared" si="168"/>
        <v>1638.6085920891098</v>
      </c>
      <c r="AE66" s="23">
        <f t="shared" si="168"/>
        <v>1745.118150574902</v>
      </c>
      <c r="AF66" s="89">
        <f t="shared" si="162"/>
        <v>15163.405712750226</v>
      </c>
      <c r="AG66" s="23">
        <f aca="true" t="shared" si="169" ref="AG66:AR66">(AG11*AG20+AG16*AG20)</f>
        <v>1858.5508303622705</v>
      </c>
      <c r="AH66" s="23">
        <f t="shared" si="169"/>
        <v>1979.356634335818</v>
      </c>
      <c r="AI66" s="23">
        <f t="shared" si="169"/>
        <v>2108.014815567646</v>
      </c>
      <c r="AJ66" s="23">
        <f t="shared" si="169"/>
        <v>2245.035778579543</v>
      </c>
      <c r="AK66" s="23">
        <f t="shared" si="169"/>
        <v>2390.9631041872135</v>
      </c>
      <c r="AL66" s="23">
        <f t="shared" si="169"/>
        <v>2546.3757059593822</v>
      </c>
      <c r="AM66" s="23">
        <f t="shared" si="169"/>
        <v>2711.8901268467416</v>
      </c>
      <c r="AN66" s="23">
        <f t="shared" si="169"/>
        <v>2888.1629850917793</v>
      </c>
      <c r="AO66" s="23">
        <f t="shared" si="169"/>
        <v>3075.8935791227455</v>
      </c>
      <c r="AP66" s="23">
        <f t="shared" si="169"/>
        <v>3275.8266617657237</v>
      </c>
      <c r="AQ66" s="23">
        <f t="shared" si="169"/>
        <v>3488.7553947804954</v>
      </c>
      <c r="AR66" s="23">
        <f t="shared" si="169"/>
        <v>3715.5244954412274</v>
      </c>
      <c r="AS66" s="89">
        <f t="shared" si="164"/>
        <v>32284.350112040585</v>
      </c>
      <c r="AT66" s="23">
        <f aca="true" t="shared" si="170" ref="AT66:BE66">(AT11*AT20+AT16*AT20)</f>
        <v>3957.033587644907</v>
      </c>
      <c r="AU66" s="23">
        <f t="shared" si="170"/>
        <v>4214.240770841826</v>
      </c>
      <c r="AV66" s="23">
        <f t="shared" si="170"/>
        <v>4488.166420946544</v>
      </c>
      <c r="AW66" s="23">
        <f t="shared" si="170"/>
        <v>4779.897238308069</v>
      </c>
      <c r="AX66" s="23">
        <f t="shared" si="170"/>
        <v>5090.590558798093</v>
      </c>
      <c r="AY66" s="23">
        <f t="shared" si="170"/>
        <v>5421.4789451199695</v>
      </c>
      <c r="AZ66" s="23">
        <f t="shared" si="170"/>
        <v>5773.875076552767</v>
      </c>
      <c r="BA66" s="23">
        <f t="shared" si="170"/>
        <v>6149.176956528697</v>
      </c>
      <c r="BB66" s="23">
        <f t="shared" si="170"/>
        <v>6548.873458703061</v>
      </c>
      <c r="BC66" s="23">
        <f t="shared" si="170"/>
        <v>6974.550233518759</v>
      </c>
      <c r="BD66" s="23">
        <f t="shared" si="170"/>
        <v>7427.895998697478</v>
      </c>
      <c r="BE66" s="23">
        <f t="shared" si="170"/>
        <v>7910.709238612813</v>
      </c>
      <c r="BF66" s="89">
        <f t="shared" si="166"/>
        <v>68736.488484273</v>
      </c>
      <c r="BG66" s="153"/>
      <c r="BH66" s="153"/>
      <c r="BI66" s="153"/>
      <c r="BJ66" s="153"/>
      <c r="BK66" s="153"/>
      <c r="BL66" s="153"/>
      <c r="BQ66" s="106"/>
    </row>
    <row r="67" spans="1:69" ht="12.75" customHeight="1" outlineLevel="1">
      <c r="A67" s="12" t="s">
        <v>190</v>
      </c>
      <c r="C67" s="11" t="s">
        <v>213</v>
      </c>
      <c r="D67" s="152"/>
      <c r="E67" s="152"/>
      <c r="F67" s="152"/>
      <c r="G67" s="124">
        <f aca="true" t="shared" si="171" ref="G67:R67">G22*G70</f>
        <v>397.69125</v>
      </c>
      <c r="H67" s="24">
        <f t="shared" si="171"/>
        <v>425.78854499999994</v>
      </c>
      <c r="I67" s="24">
        <f t="shared" si="171"/>
        <v>545.5649682562498</v>
      </c>
      <c r="J67" s="24">
        <f t="shared" si="171"/>
        <v>720.1879953861147</v>
      </c>
      <c r="K67" s="24">
        <f t="shared" si="171"/>
        <v>870.8313187987959</v>
      </c>
      <c r="L67" s="24">
        <f t="shared" si="171"/>
        <v>966.0208067338529</v>
      </c>
      <c r="M67" s="24">
        <f t="shared" si="171"/>
        <v>1126.3681853915882</v>
      </c>
      <c r="N67" s="24">
        <f t="shared" si="171"/>
        <v>1255.2747666086257</v>
      </c>
      <c r="O67" s="24">
        <f t="shared" si="171"/>
        <v>1218.426378298501</v>
      </c>
      <c r="P67" s="24">
        <f t="shared" si="171"/>
        <v>1262.8177126811763</v>
      </c>
      <c r="Q67" s="24">
        <f t="shared" si="171"/>
        <v>1225.7479024056965</v>
      </c>
      <c r="R67" s="24">
        <f t="shared" si="171"/>
        <v>1270.4059843166774</v>
      </c>
      <c r="S67" s="90">
        <f t="shared" si="160"/>
        <v>11285.125813877277</v>
      </c>
      <c r="T67" s="24">
        <f aca="true" t="shared" si="172" ref="T67:AE67">T22*T70</f>
        <v>1274.217202269627</v>
      </c>
      <c r="U67" s="24">
        <f t="shared" si="172"/>
        <v>1278.039853876436</v>
      </c>
      <c r="V67" s="24">
        <f t="shared" si="172"/>
        <v>1410.0613707818713</v>
      </c>
      <c r="W67" s="24">
        <f t="shared" si="172"/>
        <v>1868.0749414912918</v>
      </c>
      <c r="X67" s="24">
        <f t="shared" si="172"/>
        <v>2427.4385960366194</v>
      </c>
      <c r="Y67" s="24">
        <f t="shared" si="172"/>
        <v>2739.06102580282</v>
      </c>
      <c r="Z67" s="24">
        <f t="shared" si="172"/>
        <v>3052.5313432002526</v>
      </c>
      <c r="AA67" s="24">
        <f t="shared" si="172"/>
        <v>3061.6889372298538</v>
      </c>
      <c r="AB67" s="24">
        <f t="shared" si="172"/>
        <v>3224.4177042436204</v>
      </c>
      <c r="AC67" s="24">
        <f t="shared" si="172"/>
        <v>3542.099619961717</v>
      </c>
      <c r="AD67" s="24">
        <f t="shared" si="172"/>
        <v>3552.725918821602</v>
      </c>
      <c r="AE67" s="24">
        <f t="shared" si="172"/>
        <v>3253.5246099191045</v>
      </c>
      <c r="AF67" s="90">
        <f t="shared" si="162"/>
        <v>30683.88112363482</v>
      </c>
      <c r="AG67" s="24">
        <f aca="true" t="shared" si="173" ref="AG67:AR67">AG22*AG70</f>
        <v>1631.6425918744308</v>
      </c>
      <c r="AH67" s="24">
        <f t="shared" si="173"/>
        <v>3273.075039300108</v>
      </c>
      <c r="AI67" s="24">
        <f t="shared" si="173"/>
        <v>3775.3284040807093</v>
      </c>
      <c r="AJ67" s="24">
        <f t="shared" si="173"/>
        <v>4311.925288014747</v>
      </c>
      <c r="AK67" s="24">
        <f t="shared" si="173"/>
        <v>4521.445657691464</v>
      </c>
      <c r="AL67" s="24">
        <f t="shared" si="173"/>
        <v>4732.184342258646</v>
      </c>
      <c r="AM67" s="24">
        <f t="shared" si="173"/>
        <v>4944.146765922314</v>
      </c>
      <c r="AN67" s="24">
        <f t="shared" si="173"/>
        <v>5157.3383744688845</v>
      </c>
      <c r="AO67" s="24">
        <f t="shared" si="173"/>
        <v>5172.810389592291</v>
      </c>
      <c r="AP67" s="24">
        <f t="shared" si="173"/>
        <v>4789.226603779446</v>
      </c>
      <c r="AQ67" s="24">
        <f t="shared" si="173"/>
        <v>4803.594283590784</v>
      </c>
      <c r="AR67" s="24">
        <f t="shared" si="173"/>
        <v>5018.755277543287</v>
      </c>
      <c r="AS67" s="90">
        <f t="shared" si="164"/>
        <v>52131.47301811711</v>
      </c>
      <c r="AT67" s="24">
        <f aca="true" t="shared" si="174" ref="AT67:BE67">AT22*AT70</f>
        <v>4631.106619905843</v>
      </c>
      <c r="AU67" s="24">
        <f t="shared" si="174"/>
        <v>4644.999939765561</v>
      </c>
      <c r="AV67" s="24">
        <f t="shared" si="174"/>
        <v>5469.1844942952675</v>
      </c>
      <c r="AW67" s="24">
        <f t="shared" si="174"/>
        <v>5916.312608566659</v>
      </c>
      <c r="AX67" s="24">
        <f t="shared" si="174"/>
        <v>6145.992315906371</v>
      </c>
      <c r="AY67" s="24">
        <f t="shared" si="174"/>
        <v>6376.996854676646</v>
      </c>
      <c r="AZ67" s="24">
        <f t="shared" si="174"/>
        <v>6609.332106748697</v>
      </c>
      <c r="BA67" s="24">
        <f t="shared" si="174"/>
        <v>7106.196438029238</v>
      </c>
      <c r="BB67" s="24">
        <f t="shared" si="174"/>
        <v>7127.515027343325</v>
      </c>
      <c r="BC67" s="24">
        <f t="shared" si="174"/>
        <v>6619.34960409755</v>
      </c>
      <c r="BD67" s="24">
        <f t="shared" si="174"/>
        <v>6639.207652909841</v>
      </c>
      <c r="BE67" s="24">
        <f t="shared" si="174"/>
        <v>6925.490286903313</v>
      </c>
      <c r="BF67" s="90">
        <f t="shared" si="166"/>
        <v>74211.68394914831</v>
      </c>
      <c r="BG67" s="304"/>
      <c r="BH67" s="304"/>
      <c r="BI67" s="304"/>
      <c r="BJ67" s="304"/>
      <c r="BK67" s="304"/>
      <c r="BL67" s="304"/>
      <c r="BQ67" s="106"/>
    </row>
    <row r="68" spans="1:69" ht="12.75" customHeight="1" outlineLevel="1">
      <c r="A68" s="12" t="s">
        <v>173</v>
      </c>
      <c r="C68" s="11" t="s">
        <v>213</v>
      </c>
      <c r="D68" s="152"/>
      <c r="E68" s="152"/>
      <c r="F68" s="152"/>
      <c r="G68" s="124">
        <f aca="true" t="shared" si="175" ref="G68:R68">-G70*G23</f>
        <v>-79.53825</v>
      </c>
      <c r="H68" s="24">
        <f t="shared" si="175"/>
        <v>-85.157709</v>
      </c>
      <c r="I68" s="24">
        <f t="shared" si="175"/>
        <v>-109.11299365124997</v>
      </c>
      <c r="J68" s="24">
        <f t="shared" si="175"/>
        <v>-144.03759907722295</v>
      </c>
      <c r="K68" s="24">
        <f t="shared" si="175"/>
        <v>-174.16626375975918</v>
      </c>
      <c r="L68" s="24">
        <f t="shared" si="175"/>
        <v>-193.20416134677058</v>
      </c>
      <c r="M68" s="24">
        <f t="shared" si="175"/>
        <v>-225.27363707831765</v>
      </c>
      <c r="N68" s="24">
        <f t="shared" si="175"/>
        <v>-251.05495332172512</v>
      </c>
      <c r="O68" s="24">
        <f t="shared" si="175"/>
        <v>-243.6852756597002</v>
      </c>
      <c r="P68" s="24">
        <f t="shared" si="175"/>
        <v>-252.56354253623527</v>
      </c>
      <c r="Q68" s="24">
        <f t="shared" si="175"/>
        <v>-245.1495804811393</v>
      </c>
      <c r="R68" s="24">
        <f t="shared" si="175"/>
        <v>-254.08119686333546</v>
      </c>
      <c r="S68" s="90">
        <f t="shared" si="160"/>
        <v>-2257.0251627754556</v>
      </c>
      <c r="T68" s="24">
        <f aca="true" t="shared" si="176" ref="T68:AE68">-T70*T23</f>
        <v>-254.8434404539254</v>
      </c>
      <c r="U68" s="24">
        <f t="shared" si="176"/>
        <v>-255.60797077528716</v>
      </c>
      <c r="V68" s="24">
        <f t="shared" si="176"/>
        <v>-282.01227415637425</v>
      </c>
      <c r="W68" s="24">
        <f t="shared" si="176"/>
        <v>-373.61498829825837</v>
      </c>
      <c r="X68" s="24">
        <f t="shared" si="176"/>
        <v>-485.48771920732383</v>
      </c>
      <c r="Y68" s="24">
        <f t="shared" si="176"/>
        <v>-547.812205160564</v>
      </c>
      <c r="Z68" s="24">
        <f t="shared" si="176"/>
        <v>-610.5062686400505</v>
      </c>
      <c r="AA68" s="24">
        <f t="shared" si="176"/>
        <v>-612.3377874459708</v>
      </c>
      <c r="AB68" s="24">
        <f t="shared" si="176"/>
        <v>-644.883540848724</v>
      </c>
      <c r="AC68" s="24">
        <f t="shared" si="176"/>
        <v>-708.4199239923435</v>
      </c>
      <c r="AD68" s="24">
        <f t="shared" si="176"/>
        <v>-710.5451837643204</v>
      </c>
      <c r="AE68" s="24">
        <f t="shared" si="176"/>
        <v>-650.7049219838209</v>
      </c>
      <c r="AF68" s="90">
        <f t="shared" si="162"/>
        <v>-6136.776224726963</v>
      </c>
      <c r="AG68" s="24">
        <f aca="true" t="shared" si="177" ref="AG68:AR68">-AG70*AG23</f>
        <v>-326.3285183748862</v>
      </c>
      <c r="AH68" s="24">
        <f t="shared" si="177"/>
        <v>-654.6150078600216</v>
      </c>
      <c r="AI68" s="24">
        <f t="shared" si="177"/>
        <v>-755.0656808161418</v>
      </c>
      <c r="AJ68" s="24">
        <f t="shared" si="177"/>
        <v>-862.3850576029495</v>
      </c>
      <c r="AK68" s="24">
        <f t="shared" si="177"/>
        <v>-904.2891315382927</v>
      </c>
      <c r="AL68" s="24">
        <f t="shared" si="177"/>
        <v>-946.4368684517293</v>
      </c>
      <c r="AM68" s="24">
        <f t="shared" si="177"/>
        <v>-988.8293531844629</v>
      </c>
      <c r="AN68" s="24">
        <f t="shared" si="177"/>
        <v>-1031.4676748937768</v>
      </c>
      <c r="AO68" s="24">
        <f t="shared" si="177"/>
        <v>-1034.5620779184583</v>
      </c>
      <c r="AP68" s="24">
        <f t="shared" si="177"/>
        <v>-957.8453207558892</v>
      </c>
      <c r="AQ68" s="24">
        <f t="shared" si="177"/>
        <v>-960.7188567181568</v>
      </c>
      <c r="AR68" s="24">
        <f t="shared" si="177"/>
        <v>-1003.7510555086574</v>
      </c>
      <c r="AS68" s="90">
        <f t="shared" si="164"/>
        <v>-10426.294603623423</v>
      </c>
      <c r="AT68" s="24">
        <f aca="true" t="shared" si="178" ref="AT68:BE68">-AT70*AT23</f>
        <v>-926.2213239811687</v>
      </c>
      <c r="AU68" s="24">
        <f t="shared" si="178"/>
        <v>-928.9999879531122</v>
      </c>
      <c r="AV68" s="24">
        <f t="shared" si="178"/>
        <v>-1093.8368988590535</v>
      </c>
      <c r="AW68" s="24">
        <f t="shared" si="178"/>
        <v>-1183.2625217133318</v>
      </c>
      <c r="AX68" s="24">
        <f t="shared" si="178"/>
        <v>-1229.1984631812743</v>
      </c>
      <c r="AY68" s="24">
        <f t="shared" si="178"/>
        <v>-1275.3993709353292</v>
      </c>
      <c r="AZ68" s="24">
        <f t="shared" si="178"/>
        <v>-1321.8664213497393</v>
      </c>
      <c r="BA68" s="24">
        <f t="shared" si="178"/>
        <v>-1421.2392876058475</v>
      </c>
      <c r="BB68" s="24">
        <f t="shared" si="178"/>
        <v>-1425.503005468665</v>
      </c>
      <c r="BC68" s="24">
        <f t="shared" si="178"/>
        <v>-1323.86992081951</v>
      </c>
      <c r="BD68" s="24">
        <f t="shared" si="178"/>
        <v>-1327.8415305819683</v>
      </c>
      <c r="BE68" s="24">
        <f t="shared" si="178"/>
        <v>-1385.0980573806626</v>
      </c>
      <c r="BF68" s="90">
        <f t="shared" si="166"/>
        <v>-14842.336789829664</v>
      </c>
      <c r="BG68" s="304"/>
      <c r="BH68" s="304"/>
      <c r="BI68" s="304"/>
      <c r="BJ68" s="304"/>
      <c r="BK68" s="304"/>
      <c r="BL68" s="304"/>
      <c r="BQ68" s="106"/>
    </row>
    <row r="69" spans="1:69" ht="12.75" customHeight="1" outlineLevel="1">
      <c r="A69" s="12" t="s">
        <v>174</v>
      </c>
      <c r="C69" s="11" t="s">
        <v>214</v>
      </c>
      <c r="D69" s="152"/>
      <c r="E69" s="152"/>
      <c r="F69" s="152"/>
      <c r="G69" s="124">
        <f aca="true" t="shared" si="179" ref="G69:R69">+G25*G24*(G17+G11)</f>
        <v>125</v>
      </c>
      <c r="H69" s="24">
        <f t="shared" si="179"/>
        <v>193.04375</v>
      </c>
      <c r="I69" s="24">
        <f t="shared" si="179"/>
        <v>264.31196874999995</v>
      </c>
      <c r="J69" s="24">
        <f t="shared" si="179"/>
        <v>339.03821421874994</v>
      </c>
      <c r="K69" s="24">
        <f t="shared" si="179"/>
        <v>417.4707462929687</v>
      </c>
      <c r="L69" s="24">
        <f t="shared" si="179"/>
        <v>499.8734919890116</v>
      </c>
      <c r="M69" s="24">
        <f t="shared" si="179"/>
        <v>586.5270732115572</v>
      </c>
      <c r="N69" s="24">
        <f t="shared" si="179"/>
        <v>677.7299011287033</v>
      </c>
      <c r="O69" s="24">
        <f t="shared" si="179"/>
        <v>773.7993414972959</v>
      </c>
      <c r="P69" s="24">
        <f t="shared" si="179"/>
        <v>875.0729555539426</v>
      </c>
      <c r="Q69" s="24">
        <f t="shared" si="179"/>
        <v>981.9098213870847</v>
      </c>
      <c r="R69" s="24">
        <f t="shared" si="179"/>
        <v>1094.6919410249384</v>
      </c>
      <c r="S69" s="90">
        <f t="shared" si="160"/>
        <v>6828.469205054253</v>
      </c>
      <c r="T69" s="24">
        <f aca="true" t="shared" si="180" ref="T69:AE69">+T25*T24*(T17+T11)</f>
        <v>1213.8257388142986</v>
      </c>
      <c r="U69" s="24">
        <f t="shared" si="180"/>
        <v>1339.7436570275127</v>
      </c>
      <c r="V69" s="24">
        <f t="shared" si="180"/>
        <v>1472.9058550207797</v>
      </c>
      <c r="W69" s="24">
        <f t="shared" si="180"/>
        <v>1613.8020186778797</v>
      </c>
      <c r="X69" s="24">
        <f t="shared" si="180"/>
        <v>1762.9532873110759</v>
      </c>
      <c r="Y69" s="24">
        <f t="shared" si="180"/>
        <v>1920.9143056570472</v>
      </c>
      <c r="Z69" s="24">
        <f t="shared" si="180"/>
        <v>2088.275409102092</v>
      </c>
      <c r="AA69" s="24">
        <f t="shared" si="180"/>
        <v>2265.6649507995176</v>
      </c>
      <c r="AB69" s="24">
        <f t="shared" si="180"/>
        <v>2453.75177990516</v>
      </c>
      <c r="AC69" s="24">
        <f t="shared" si="180"/>
        <v>2653.247880756596</v>
      </c>
      <c r="AD69" s="24">
        <f t="shared" si="180"/>
        <v>2864.911183460223</v>
      </c>
      <c r="AE69" s="24">
        <f t="shared" si="180"/>
        <v>3089.5485570304972</v>
      </c>
      <c r="AF69" s="90">
        <f t="shared" si="162"/>
        <v>24739.54462356268</v>
      </c>
      <c r="AG69" s="24">
        <f aca="true" t="shared" si="181" ref="AG69:AR69">+AG25*AG24*(AG17+AG11)</f>
        <v>3328.018996949932</v>
      </c>
      <c r="AH69" s="24">
        <f t="shared" si="181"/>
        <v>3581.23701978988</v>
      </c>
      <c r="AI69" s="24">
        <f t="shared" si="181"/>
        <v>3850.1762783536606</v>
      </c>
      <c r="AJ69" s="24">
        <f t="shared" si="181"/>
        <v>4135.873411678539</v>
      </c>
      <c r="AK69" s="24">
        <f t="shared" si="181"/>
        <v>4439.4321451648975</v>
      </c>
      <c r="AL69" s="24">
        <f t="shared" si="181"/>
        <v>4762.027657093324</v>
      </c>
      <c r="AM69" s="24">
        <f t="shared" si="181"/>
        <v>5104.9112288472425</v>
      </c>
      <c r="AN69" s="24">
        <f t="shared" si="181"/>
        <v>5469.41519728431</v>
      </c>
      <c r="AO69" s="24">
        <f t="shared" si="181"/>
        <v>5856.958228898547</v>
      </c>
      <c r="AP69" s="24">
        <f t="shared" si="181"/>
        <v>6269.050936691893</v>
      </c>
      <c r="AQ69" s="24">
        <f t="shared" si="181"/>
        <v>6707.301862033508</v>
      </c>
      <c r="AR69" s="24">
        <f t="shared" si="181"/>
        <v>7173.423845233194</v>
      </c>
      <c r="AS69" s="90">
        <f t="shared" si="164"/>
        <v>60677.82680801892</v>
      </c>
      <c r="AT69" s="24">
        <f aca="true" t="shared" si="182" ref="AT69:BE69">+AT25*AT24*(AT17+AT11)</f>
        <v>7669.240810097512</v>
      </c>
      <c r="AU69" s="24">
        <f t="shared" si="182"/>
        <v>8196.694989379524</v>
      </c>
      <c r="AV69" s="24">
        <f t="shared" si="182"/>
        <v>8757.854619782356</v>
      </c>
      <c r="AW69" s="24">
        <f t="shared" si="182"/>
        <v>9354.922137039508</v>
      </c>
      <c r="AX69" s="24">
        <f t="shared" si="182"/>
        <v>9990.242903578948</v>
      </c>
      <c r="AY69" s="24">
        <f t="shared" si="182"/>
        <v>10666.314503390813</v>
      </c>
      <c r="AZ69" s="24">
        <f t="shared" si="182"/>
        <v>11385.796640968867</v>
      </c>
      <c r="BA69" s="24">
        <f t="shared" si="182"/>
        <v>12151.521683592342</v>
      </c>
      <c r="BB69" s="24">
        <f t="shared" si="182"/>
        <v>12966.505888767133</v>
      </c>
      <c r="BC69" s="24">
        <f t="shared" si="182"/>
        <v>13833.961361363457</v>
      </c>
      <c r="BD69" s="24">
        <f t="shared" si="182"/>
        <v>14757.308787882019</v>
      </c>
      <c r="BE69" s="24">
        <f t="shared" si="182"/>
        <v>15740.190998363683</v>
      </c>
      <c r="BF69" s="90">
        <f t="shared" si="166"/>
        <v>135470.5553242062</v>
      </c>
      <c r="BG69" s="304"/>
      <c r="BH69" s="304"/>
      <c r="BI69" s="304"/>
      <c r="BJ69" s="304"/>
      <c r="BK69" s="304"/>
      <c r="BL69" s="304"/>
      <c r="BQ69" s="106"/>
    </row>
    <row r="70" spans="1:69" ht="12.75" customHeight="1" outlineLevel="1">
      <c r="A70" s="12" t="s">
        <v>175</v>
      </c>
      <c r="C70" s="10" t="s">
        <v>194</v>
      </c>
      <c r="D70" s="108"/>
      <c r="E70" s="108"/>
      <c r="F70" s="108"/>
      <c r="G70" s="123">
        <f aca="true" t="shared" si="183" ref="G70:R70">G8*G26*G7*G46</f>
        <v>2651.275</v>
      </c>
      <c r="H70" s="23">
        <f t="shared" si="183"/>
        <v>2838.5903</v>
      </c>
      <c r="I70" s="23">
        <f t="shared" si="183"/>
        <v>3637.099788374999</v>
      </c>
      <c r="J70" s="23">
        <f t="shared" si="183"/>
        <v>4801.253302574099</v>
      </c>
      <c r="K70" s="23">
        <f t="shared" si="183"/>
        <v>5805.542125325306</v>
      </c>
      <c r="L70" s="23">
        <f t="shared" si="183"/>
        <v>6440.13871155902</v>
      </c>
      <c r="M70" s="23">
        <f t="shared" si="183"/>
        <v>7509.121235943922</v>
      </c>
      <c r="N70" s="23">
        <f t="shared" si="183"/>
        <v>8368.498444057504</v>
      </c>
      <c r="O70" s="23">
        <f t="shared" si="183"/>
        <v>8122.842521990007</v>
      </c>
      <c r="P70" s="23">
        <f t="shared" si="183"/>
        <v>8418.784751207842</v>
      </c>
      <c r="Q70" s="23">
        <f t="shared" si="183"/>
        <v>8171.652682704644</v>
      </c>
      <c r="R70" s="23">
        <f t="shared" si="183"/>
        <v>8469.37322877785</v>
      </c>
      <c r="S70" s="89">
        <f t="shared" si="160"/>
        <v>75234.1720925152</v>
      </c>
      <c r="T70" s="23">
        <f aca="true" t="shared" si="184" ref="T70:AE70">T8*T26*T7*T46</f>
        <v>8494.781348464181</v>
      </c>
      <c r="U70" s="23">
        <f t="shared" si="184"/>
        <v>8520.265692509573</v>
      </c>
      <c r="V70" s="23">
        <f t="shared" si="184"/>
        <v>9400.409138545809</v>
      </c>
      <c r="W70" s="23">
        <f t="shared" si="184"/>
        <v>12453.83294327528</v>
      </c>
      <c r="X70" s="23">
        <f t="shared" si="184"/>
        <v>16182.923973577463</v>
      </c>
      <c r="Y70" s="23">
        <f t="shared" si="184"/>
        <v>18260.406838685467</v>
      </c>
      <c r="Z70" s="23">
        <f t="shared" si="184"/>
        <v>20350.208954668353</v>
      </c>
      <c r="AA70" s="23">
        <f t="shared" si="184"/>
        <v>20411.25958153236</v>
      </c>
      <c r="AB70" s="23">
        <f t="shared" si="184"/>
        <v>21496.118028290803</v>
      </c>
      <c r="AC70" s="23">
        <f t="shared" si="184"/>
        <v>23613.99746641145</v>
      </c>
      <c r="AD70" s="23">
        <f t="shared" si="184"/>
        <v>23684.839458810682</v>
      </c>
      <c r="AE70" s="23">
        <f t="shared" si="184"/>
        <v>21690.164066127363</v>
      </c>
      <c r="AF70" s="89">
        <f t="shared" si="162"/>
        <v>204559.20749089876</v>
      </c>
      <c r="AG70" s="23">
        <f aca="true" t="shared" si="185" ref="AG70:AR70">AG8*AG26*AG7*AG46</f>
        <v>10877.617279162872</v>
      </c>
      <c r="AH70" s="23">
        <f t="shared" si="185"/>
        <v>21820.50026200072</v>
      </c>
      <c r="AI70" s="23">
        <f t="shared" si="185"/>
        <v>25168.85602720473</v>
      </c>
      <c r="AJ70" s="23">
        <f t="shared" si="185"/>
        <v>28746.168586764983</v>
      </c>
      <c r="AK70" s="23">
        <f t="shared" si="185"/>
        <v>30142.971051276425</v>
      </c>
      <c r="AL70" s="23">
        <f t="shared" si="185"/>
        <v>31547.895615057645</v>
      </c>
      <c r="AM70" s="23">
        <f t="shared" si="185"/>
        <v>32960.978439482096</v>
      </c>
      <c r="AN70" s="23">
        <f t="shared" si="185"/>
        <v>34382.255829792564</v>
      </c>
      <c r="AO70" s="23">
        <f t="shared" si="185"/>
        <v>34485.40259728194</v>
      </c>
      <c r="AP70" s="23">
        <f t="shared" si="185"/>
        <v>31928.177358529643</v>
      </c>
      <c r="AQ70" s="23">
        <f t="shared" si="185"/>
        <v>32023.961890605227</v>
      </c>
      <c r="AR70" s="23">
        <f t="shared" si="185"/>
        <v>33458.36851695525</v>
      </c>
      <c r="AS70" s="89">
        <f t="shared" si="164"/>
        <v>347543.15345411404</v>
      </c>
      <c r="AT70" s="23">
        <f aca="true" t="shared" si="186" ref="AT70:BE70">AT8*AT26*AT7*AT46</f>
        <v>30874.044132705625</v>
      </c>
      <c r="AU70" s="23">
        <f t="shared" si="186"/>
        <v>30966.66626510374</v>
      </c>
      <c r="AV70" s="23">
        <f t="shared" si="186"/>
        <v>36461.22996196845</v>
      </c>
      <c r="AW70" s="23">
        <f t="shared" si="186"/>
        <v>39442.08405711106</v>
      </c>
      <c r="AX70" s="23">
        <f t="shared" si="186"/>
        <v>40973.282106042476</v>
      </c>
      <c r="AY70" s="23">
        <f t="shared" si="186"/>
        <v>42513.31236451097</v>
      </c>
      <c r="AZ70" s="23">
        <f t="shared" si="186"/>
        <v>44062.21404499131</v>
      </c>
      <c r="BA70" s="23">
        <f t="shared" si="186"/>
        <v>47374.64292019492</v>
      </c>
      <c r="BB70" s="23">
        <f t="shared" si="186"/>
        <v>47516.7668489555</v>
      </c>
      <c r="BC70" s="23">
        <f t="shared" si="186"/>
        <v>44128.99736065033</v>
      </c>
      <c r="BD70" s="23">
        <f t="shared" si="186"/>
        <v>44261.384352732275</v>
      </c>
      <c r="BE70" s="23">
        <f t="shared" si="186"/>
        <v>46169.93524602209</v>
      </c>
      <c r="BF70" s="89">
        <f t="shared" si="166"/>
        <v>494744.55966098874</v>
      </c>
      <c r="BG70" s="153"/>
      <c r="BH70" s="153"/>
      <c r="BI70" s="153"/>
      <c r="BJ70" s="153"/>
      <c r="BK70" s="153"/>
      <c r="BL70" s="153"/>
      <c r="BQ70" s="106"/>
    </row>
    <row r="71" spans="1:69" ht="12.75" customHeight="1" outlineLevel="1">
      <c r="A71" s="12" t="s">
        <v>176</v>
      </c>
      <c r="C71" s="11" t="s">
        <v>215</v>
      </c>
      <c r="D71" s="108"/>
      <c r="E71" s="108"/>
      <c r="F71" s="108"/>
      <c r="G71" s="123">
        <f aca="true" t="shared" si="187" ref="G71:R71">G7*G8*G46*G28*G29</f>
        <v>137.67875</v>
      </c>
      <c r="H71" s="23">
        <f t="shared" si="187"/>
        <v>146.965</v>
      </c>
      <c r="I71" s="23">
        <f t="shared" si="187"/>
        <v>187.74375</v>
      </c>
      <c r="J71" s="23">
        <f t="shared" si="187"/>
        <v>247.095</v>
      </c>
      <c r="K71" s="23">
        <f t="shared" si="187"/>
        <v>297.88675</v>
      </c>
      <c r="L71" s="23">
        <f t="shared" si="187"/>
        <v>329.46000000000004</v>
      </c>
      <c r="M71" s="23">
        <f t="shared" si="187"/>
        <v>382.99725</v>
      </c>
      <c r="N71" s="23">
        <f t="shared" si="187"/>
        <v>425.5525</v>
      </c>
      <c r="O71" s="23">
        <f t="shared" si="187"/>
        <v>411.82500000000005</v>
      </c>
      <c r="P71" s="23">
        <f t="shared" si="187"/>
        <v>425.5525</v>
      </c>
      <c r="Q71" s="23">
        <f t="shared" si="187"/>
        <v>411.82500000000005</v>
      </c>
      <c r="R71" s="23">
        <f t="shared" si="187"/>
        <v>425.5525</v>
      </c>
      <c r="S71" s="89">
        <f t="shared" si="160"/>
        <v>3830.133999999999</v>
      </c>
      <c r="T71" s="23">
        <f aca="true" t="shared" si="188" ref="T71:AE71">T7*T8*T46*T28*T29</f>
        <v>425.5525</v>
      </c>
      <c r="U71" s="23">
        <f t="shared" si="188"/>
        <v>425.5525</v>
      </c>
      <c r="V71" s="23">
        <f t="shared" si="188"/>
        <v>468.10775000000007</v>
      </c>
      <c r="W71" s="23">
        <f t="shared" si="188"/>
        <v>618.3027500000001</v>
      </c>
      <c r="X71" s="23">
        <f t="shared" si="188"/>
        <v>801.04</v>
      </c>
      <c r="Y71" s="23">
        <f t="shared" si="188"/>
        <v>901.1700000000001</v>
      </c>
      <c r="Z71" s="23">
        <f t="shared" si="188"/>
        <v>1001.3000000000001</v>
      </c>
      <c r="AA71" s="23">
        <f t="shared" si="188"/>
        <v>1001.3000000000001</v>
      </c>
      <c r="AB71" s="23">
        <f t="shared" si="188"/>
        <v>1051.365</v>
      </c>
      <c r="AC71" s="23">
        <f t="shared" si="188"/>
        <v>1151.4950000000001</v>
      </c>
      <c r="AD71" s="23">
        <f t="shared" si="188"/>
        <v>1151.4950000000001</v>
      </c>
      <c r="AE71" s="23">
        <f t="shared" si="188"/>
        <v>1051.365</v>
      </c>
      <c r="AF71" s="89">
        <f t="shared" si="162"/>
        <v>10048.0455</v>
      </c>
      <c r="AG71" s="23">
        <f aca="true" t="shared" si="189" ref="AG71:AR71">AG7*AG8*AG46*AG28*AG29</f>
        <v>525.6825</v>
      </c>
      <c r="AH71" s="23">
        <f t="shared" si="189"/>
        <v>1051.365</v>
      </c>
      <c r="AI71" s="23">
        <f t="shared" si="189"/>
        <v>1209.06975</v>
      </c>
      <c r="AJ71" s="23">
        <f t="shared" si="189"/>
        <v>1376.7875000000001</v>
      </c>
      <c r="AK71" s="23">
        <f t="shared" si="189"/>
        <v>1439.36875</v>
      </c>
      <c r="AL71" s="23">
        <f t="shared" si="189"/>
        <v>1501.95</v>
      </c>
      <c r="AM71" s="23">
        <f t="shared" si="189"/>
        <v>1564.53125</v>
      </c>
      <c r="AN71" s="23">
        <f t="shared" si="189"/>
        <v>1627.1125000000002</v>
      </c>
      <c r="AO71" s="23">
        <f t="shared" si="189"/>
        <v>1627.1125000000002</v>
      </c>
      <c r="AP71" s="23">
        <f t="shared" si="189"/>
        <v>1501.95</v>
      </c>
      <c r="AQ71" s="23">
        <f t="shared" si="189"/>
        <v>1501.95</v>
      </c>
      <c r="AR71" s="23">
        <f t="shared" si="189"/>
        <v>1564.53125</v>
      </c>
      <c r="AS71" s="89">
        <f t="shared" si="164"/>
        <v>16491.411</v>
      </c>
      <c r="AT71" s="23">
        <f aca="true" t="shared" si="190" ref="AT71:BE71">AT7*AT8*AT46*AT28*AT29</f>
        <v>1439.36875</v>
      </c>
      <c r="AU71" s="23">
        <f t="shared" si="190"/>
        <v>1439.36875</v>
      </c>
      <c r="AV71" s="23">
        <f t="shared" si="190"/>
        <v>1689.6937500000001</v>
      </c>
      <c r="AW71" s="23">
        <f t="shared" si="190"/>
        <v>1822.366</v>
      </c>
      <c r="AX71" s="23">
        <f t="shared" si="190"/>
        <v>1887.4505000000001</v>
      </c>
      <c r="AY71" s="23">
        <f t="shared" si="190"/>
        <v>1952.5349999999999</v>
      </c>
      <c r="AZ71" s="23">
        <f t="shared" si="190"/>
        <v>2017.6195</v>
      </c>
      <c r="BA71" s="23">
        <f t="shared" si="190"/>
        <v>2162.808</v>
      </c>
      <c r="BB71" s="23">
        <f t="shared" si="190"/>
        <v>2162.808</v>
      </c>
      <c r="BC71" s="23">
        <f t="shared" si="190"/>
        <v>2002.6000000000001</v>
      </c>
      <c r="BD71" s="23">
        <f t="shared" si="190"/>
        <v>2002.6000000000001</v>
      </c>
      <c r="BE71" s="23">
        <f t="shared" si="190"/>
        <v>2082.704</v>
      </c>
      <c r="BF71" s="89">
        <f t="shared" si="166"/>
        <v>22661.92225</v>
      </c>
      <c r="BG71" s="153"/>
      <c r="BH71" s="153"/>
      <c r="BI71" s="153"/>
      <c r="BJ71" s="153"/>
      <c r="BK71" s="153"/>
      <c r="BL71" s="153"/>
      <c r="BQ71" s="106"/>
    </row>
    <row r="72" spans="1:69" ht="12.75" customHeight="1" outlineLevel="1">
      <c r="A72" s="12" t="s">
        <v>177</v>
      </c>
      <c r="C72" s="11" t="s">
        <v>216</v>
      </c>
      <c r="D72" s="108"/>
      <c r="E72" s="108"/>
      <c r="F72" s="108"/>
      <c r="G72" s="123">
        <f aca="true" t="shared" si="191" ref="G72:R72">G27*G11/12</f>
        <v>41.666666666666664</v>
      </c>
      <c r="H72" s="23">
        <f t="shared" si="191"/>
        <v>44.37499999999999</v>
      </c>
      <c r="I72" s="23">
        <f t="shared" si="191"/>
        <v>47.259375</v>
      </c>
      <c r="J72" s="23">
        <f t="shared" si="191"/>
        <v>50.33123437499999</v>
      </c>
      <c r="K72" s="23">
        <f t="shared" si="191"/>
        <v>53.60276460937499</v>
      </c>
      <c r="L72" s="23">
        <f t="shared" si="191"/>
        <v>57.08694430898436</v>
      </c>
      <c r="M72" s="23">
        <f t="shared" si="191"/>
        <v>60.79759568906834</v>
      </c>
      <c r="N72" s="23">
        <f t="shared" si="191"/>
        <v>64.74943940885778</v>
      </c>
      <c r="O72" s="23">
        <f t="shared" si="191"/>
        <v>68.95815297043355</v>
      </c>
      <c r="P72" s="23">
        <f t="shared" si="191"/>
        <v>73.44043291351171</v>
      </c>
      <c r="Q72" s="23">
        <f t="shared" si="191"/>
        <v>78.21406105288997</v>
      </c>
      <c r="R72" s="23">
        <f t="shared" si="191"/>
        <v>83.29797502132782</v>
      </c>
      <c r="S72" s="89">
        <f t="shared" si="160"/>
        <v>723.7796420161152</v>
      </c>
      <c r="T72" s="23">
        <f aca="true" t="shared" si="192" ref="T72:AE72">T27*T11/12</f>
        <v>88.71234339771412</v>
      </c>
      <c r="U72" s="23">
        <f t="shared" si="192"/>
        <v>94.47864571856553</v>
      </c>
      <c r="V72" s="23">
        <f t="shared" si="192"/>
        <v>100.61975769027231</v>
      </c>
      <c r="W72" s="23">
        <f t="shared" si="192"/>
        <v>107.16004194013999</v>
      </c>
      <c r="X72" s="23">
        <f t="shared" si="192"/>
        <v>114.1254446662491</v>
      </c>
      <c r="Y72" s="23">
        <f t="shared" si="192"/>
        <v>121.54359856955527</v>
      </c>
      <c r="Z72" s="23">
        <f t="shared" si="192"/>
        <v>129.44393247657635</v>
      </c>
      <c r="AA72" s="23">
        <f t="shared" si="192"/>
        <v>137.8577880875538</v>
      </c>
      <c r="AB72" s="23">
        <f t="shared" si="192"/>
        <v>146.8185443132448</v>
      </c>
      <c r="AC72" s="23">
        <f t="shared" si="192"/>
        <v>156.36174969360567</v>
      </c>
      <c r="AD72" s="23">
        <f t="shared" si="192"/>
        <v>166.52526342369003</v>
      </c>
      <c r="AE72" s="23">
        <f t="shared" si="192"/>
        <v>177.34940554622986</v>
      </c>
      <c r="AF72" s="89">
        <f t="shared" si="162"/>
        <v>1540.996515523397</v>
      </c>
      <c r="AG72" s="23">
        <f aca="true" t="shared" si="193" ref="AG72:AR72">AG27*AG11/12</f>
        <v>188.8771169067348</v>
      </c>
      <c r="AH72" s="23">
        <f t="shared" si="193"/>
        <v>201.15412950567256</v>
      </c>
      <c r="AI72" s="23">
        <f t="shared" si="193"/>
        <v>214.22914792354126</v>
      </c>
      <c r="AJ72" s="23">
        <f t="shared" si="193"/>
        <v>228.15404253857147</v>
      </c>
      <c r="AK72" s="23">
        <f t="shared" si="193"/>
        <v>242.98405530357857</v>
      </c>
      <c r="AL72" s="23">
        <f t="shared" si="193"/>
        <v>258.7780188983112</v>
      </c>
      <c r="AM72" s="23">
        <f t="shared" si="193"/>
        <v>275.59859012670137</v>
      </c>
      <c r="AN72" s="23">
        <f t="shared" si="193"/>
        <v>293.51249848493694</v>
      </c>
      <c r="AO72" s="23">
        <f t="shared" si="193"/>
        <v>312.59081088645786</v>
      </c>
      <c r="AP72" s="23">
        <f t="shared" si="193"/>
        <v>332.9092135940776</v>
      </c>
      <c r="AQ72" s="23">
        <f t="shared" si="193"/>
        <v>354.5483124776926</v>
      </c>
      <c r="AR72" s="23">
        <f t="shared" si="193"/>
        <v>377.5939527887426</v>
      </c>
      <c r="AS72" s="89">
        <f t="shared" si="164"/>
        <v>3280.929889435019</v>
      </c>
      <c r="AT72" s="23">
        <f aca="true" t="shared" si="194" ref="AT72:BE72">AT27*AT11/12</f>
        <v>402.13755972001087</v>
      </c>
      <c r="AU72" s="23">
        <f t="shared" si="194"/>
        <v>428.27650110181156</v>
      </c>
      <c r="AV72" s="23">
        <f t="shared" si="194"/>
        <v>456.1144736734293</v>
      </c>
      <c r="AW72" s="23">
        <f t="shared" si="194"/>
        <v>485.7619144622022</v>
      </c>
      <c r="AX72" s="23">
        <f t="shared" si="194"/>
        <v>517.3364389022453</v>
      </c>
      <c r="AY72" s="23">
        <f t="shared" si="194"/>
        <v>550.9633074308912</v>
      </c>
      <c r="AZ72" s="23">
        <f t="shared" si="194"/>
        <v>586.7759224138991</v>
      </c>
      <c r="BA72" s="23">
        <f t="shared" si="194"/>
        <v>624.9163573708024</v>
      </c>
      <c r="BB72" s="23">
        <f t="shared" si="194"/>
        <v>665.5359205999046</v>
      </c>
      <c r="BC72" s="23">
        <f t="shared" si="194"/>
        <v>708.7957554388983</v>
      </c>
      <c r="BD72" s="23">
        <f t="shared" si="194"/>
        <v>754.8674795424266</v>
      </c>
      <c r="BE72" s="23">
        <f t="shared" si="194"/>
        <v>803.9338657126842</v>
      </c>
      <c r="BF72" s="89">
        <f t="shared" si="166"/>
        <v>6985.415496369206</v>
      </c>
      <c r="BG72" s="153"/>
      <c r="BH72" s="153"/>
      <c r="BI72" s="153"/>
      <c r="BJ72" s="153"/>
      <c r="BK72" s="153"/>
      <c r="BL72" s="153"/>
      <c r="BQ72" s="106"/>
    </row>
    <row r="73" spans="1:69" ht="12.75" customHeight="1" outlineLevel="1">
      <c r="A73" s="12" t="s">
        <v>92</v>
      </c>
      <c r="C73" s="11" t="s">
        <v>91</v>
      </c>
      <c r="D73" s="108"/>
      <c r="E73" s="108"/>
      <c r="F73" s="108"/>
      <c r="G73" s="123">
        <f aca="true" t="shared" si="195" ref="G73:AR73">SUM(G65:G72)*G30</f>
        <v>18.58553375</v>
      </c>
      <c r="H73" s="23">
        <f t="shared" si="195"/>
        <v>20.338557763333334</v>
      </c>
      <c r="I73" s="23">
        <f t="shared" si="195"/>
        <v>25.705289950316654</v>
      </c>
      <c r="J73" s="23">
        <f t="shared" si="195"/>
        <v>33.24841443571704</v>
      </c>
      <c r="K73" s="23">
        <f t="shared" si="195"/>
        <v>39.8919374901251</v>
      </c>
      <c r="L73" s="23">
        <f t="shared" si="195"/>
        <v>44.41020482762396</v>
      </c>
      <c r="M73" s="23">
        <f t="shared" si="195"/>
        <v>51.51481203616579</v>
      </c>
      <c r="N73" s="23">
        <f t="shared" si="195"/>
        <v>57.437704887033405</v>
      </c>
      <c r="O73" s="23">
        <f t="shared" si="195"/>
        <v>56.94120402040575</v>
      </c>
      <c r="P73" s="23">
        <f t="shared" si="195"/>
        <v>59.6685594982691</v>
      </c>
      <c r="Q73" s="23">
        <f t="shared" si="195"/>
        <v>59.274701185302064</v>
      </c>
      <c r="R73" s="23">
        <f t="shared" si="195"/>
        <v>62.130449141751136</v>
      </c>
      <c r="S73" s="89">
        <f t="shared" si="160"/>
        <v>529.1473689860433</v>
      </c>
      <c r="T73" s="23">
        <f t="shared" si="195"/>
        <v>63.45789502087428</v>
      </c>
      <c r="U73" s="23">
        <f t="shared" si="195"/>
        <v>64.85544643033653</v>
      </c>
      <c r="V73" s="23">
        <f t="shared" si="195"/>
        <v>71.32621998373418</v>
      </c>
      <c r="W73" s="23">
        <f t="shared" si="195"/>
        <v>90.58489448093367</v>
      </c>
      <c r="X73" s="23">
        <f t="shared" si="195"/>
        <v>113.87464677699776</v>
      </c>
      <c r="Y73" s="23">
        <f t="shared" si="195"/>
        <v>127.59262662153431</v>
      </c>
      <c r="Z73" s="23">
        <f t="shared" si="195"/>
        <v>141.47586702624963</v>
      </c>
      <c r="AA73" s="23">
        <f t="shared" si="195"/>
        <v>143.60011257470603</v>
      </c>
      <c r="AB73" s="23">
        <f t="shared" si="195"/>
        <v>151.81747386222628</v>
      </c>
      <c r="AC73" s="23">
        <f t="shared" si="195"/>
        <v>166.1867877323237</v>
      </c>
      <c r="AD73" s="23">
        <f t="shared" si="195"/>
        <v>168.7164632664041</v>
      </c>
      <c r="AE73" s="23">
        <f t="shared" si="195"/>
        <v>159.3112228659678</v>
      </c>
      <c r="AF73" s="89">
        <f t="shared" si="162"/>
        <v>1462.7996566422885</v>
      </c>
      <c r="AG73" s="23">
        <f t="shared" si="195"/>
        <v>98.53951284197966</v>
      </c>
      <c r="AH73" s="23">
        <f t="shared" si="195"/>
        <v>165.00571425344458</v>
      </c>
      <c r="AI73" s="23">
        <f t="shared" si="195"/>
        <v>187.263263862153</v>
      </c>
      <c r="AJ73" s="23">
        <f t="shared" si="195"/>
        <v>211.02417734418898</v>
      </c>
      <c r="AK73" s="23">
        <f t="shared" si="195"/>
        <v>222.23092765965183</v>
      </c>
      <c r="AL73" s="23">
        <f t="shared" si="195"/>
        <v>233.67750069740015</v>
      </c>
      <c r="AM73" s="23">
        <f t="shared" si="195"/>
        <v>245.3768374899557</v>
      </c>
      <c r="AN73" s="23">
        <f t="shared" si="195"/>
        <v>257.34270574996197</v>
      </c>
      <c r="AO73" s="23">
        <f t="shared" si="195"/>
        <v>261.84922217283463</v>
      </c>
      <c r="AP73" s="23">
        <f t="shared" si="195"/>
        <v>251.08230957815988</v>
      </c>
      <c r="AQ73" s="23">
        <f t="shared" si="195"/>
        <v>256.064909482693</v>
      </c>
      <c r="AR73" s="23">
        <f t="shared" si="195"/>
        <v>269.1409858550654</v>
      </c>
      <c r="AS73" s="89">
        <f t="shared" si="164"/>
        <v>2658.598066987489</v>
      </c>
      <c r="AT73" s="23">
        <f aca="true" t="shared" si="196" ref="AT73:BE73">SUM(AT65:AT72)*AT30</f>
        <v>259.07630926851033</v>
      </c>
      <c r="AU73" s="23">
        <f t="shared" si="196"/>
        <v>264.9509834418016</v>
      </c>
      <c r="AV73" s="23">
        <f t="shared" si="196"/>
        <v>302.67185520042756</v>
      </c>
      <c r="AW73" s="23">
        <f t="shared" si="196"/>
        <v>326.0938185431274</v>
      </c>
      <c r="AX73" s="23">
        <f t="shared" si="196"/>
        <v>341.44978378750255</v>
      </c>
      <c r="AY73" s="23">
        <f t="shared" si="196"/>
        <v>357.2706601336218</v>
      </c>
      <c r="AZ73" s="23">
        <f t="shared" si="196"/>
        <v>373.58375503789046</v>
      </c>
      <c r="BA73" s="23">
        <f t="shared" si="196"/>
        <v>400.6445077339805</v>
      </c>
      <c r="BB73" s="23">
        <f t="shared" si="196"/>
        <v>409.72771604881405</v>
      </c>
      <c r="BC73" s="23">
        <f t="shared" si="196"/>
        <v>398.7773025797944</v>
      </c>
      <c r="BD73" s="23">
        <f t="shared" si="196"/>
        <v>408.9104672220928</v>
      </c>
      <c r="BE73" s="23">
        <f t="shared" si="196"/>
        <v>429.99743509062193</v>
      </c>
      <c r="BF73" s="89">
        <f t="shared" si="166"/>
        <v>4273.154594088185</v>
      </c>
      <c r="BG73" s="153"/>
      <c r="BH73" s="153"/>
      <c r="BI73" s="153"/>
      <c r="BJ73" s="153"/>
      <c r="BK73" s="153"/>
      <c r="BL73" s="153"/>
      <c r="BQ73" s="106"/>
    </row>
    <row r="74" spans="1:69" ht="12.75" customHeight="1" outlineLevel="1">
      <c r="A74" s="12" t="s">
        <v>94</v>
      </c>
      <c r="C74" s="11"/>
      <c r="D74" s="108"/>
      <c r="E74" s="108"/>
      <c r="F74" s="108"/>
      <c r="G74" s="125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89">
        <f t="shared" si="160"/>
        <v>0</v>
      </c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89">
        <f t="shared" si="162"/>
        <v>0</v>
      </c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89">
        <f t="shared" si="164"/>
        <v>0</v>
      </c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89">
        <f t="shared" si="166"/>
        <v>0</v>
      </c>
      <c r="BG74" s="153"/>
      <c r="BH74" s="153"/>
      <c r="BI74" s="153"/>
      <c r="BJ74" s="153"/>
      <c r="BK74" s="153"/>
      <c r="BL74" s="153"/>
      <c r="BQ74" s="106"/>
    </row>
    <row r="75" spans="1:69" ht="12.75" customHeight="1" outlineLevel="1">
      <c r="A75" s="12" t="s">
        <v>178</v>
      </c>
      <c r="C75" s="11" t="s">
        <v>213</v>
      </c>
      <c r="D75" s="152"/>
      <c r="E75" s="152"/>
      <c r="F75" s="152"/>
      <c r="G75" s="124">
        <f aca="true" t="shared" si="197" ref="G75:R75">G70*G31</f>
        <v>318.153</v>
      </c>
      <c r="H75" s="24">
        <f t="shared" si="197"/>
        <v>340.630836</v>
      </c>
      <c r="I75" s="24">
        <f t="shared" si="197"/>
        <v>436.45197460499986</v>
      </c>
      <c r="J75" s="24">
        <f t="shared" si="197"/>
        <v>576.1503963088918</v>
      </c>
      <c r="K75" s="24">
        <f t="shared" si="197"/>
        <v>696.6650550390367</v>
      </c>
      <c r="L75" s="24">
        <f t="shared" si="197"/>
        <v>772.8166453870823</v>
      </c>
      <c r="M75" s="24">
        <f t="shared" si="197"/>
        <v>901.0945483132706</v>
      </c>
      <c r="N75" s="24">
        <f t="shared" si="197"/>
        <v>1004.2198132869005</v>
      </c>
      <c r="O75" s="24">
        <f t="shared" si="197"/>
        <v>974.7411026388008</v>
      </c>
      <c r="P75" s="24">
        <f t="shared" si="197"/>
        <v>1010.2541701449411</v>
      </c>
      <c r="Q75" s="24">
        <f t="shared" si="197"/>
        <v>980.5983219245572</v>
      </c>
      <c r="R75" s="24">
        <f t="shared" si="197"/>
        <v>1016.3247874533419</v>
      </c>
      <c r="S75" s="90">
        <f t="shared" si="160"/>
        <v>9028.100651101822</v>
      </c>
      <c r="T75" s="24">
        <f aca="true" t="shared" si="198" ref="T75:AE75">T70*T31</f>
        <v>1019.3737618157016</v>
      </c>
      <c r="U75" s="24">
        <f t="shared" si="198"/>
        <v>1022.4318831011486</v>
      </c>
      <c r="V75" s="24">
        <f t="shared" si="198"/>
        <v>1128.049096625497</v>
      </c>
      <c r="W75" s="24">
        <f t="shared" si="198"/>
        <v>1494.4599531930335</v>
      </c>
      <c r="X75" s="24">
        <f t="shared" si="198"/>
        <v>1941.9508768292953</v>
      </c>
      <c r="Y75" s="24">
        <f t="shared" si="198"/>
        <v>2191.248820642256</v>
      </c>
      <c r="Z75" s="24">
        <f t="shared" si="198"/>
        <v>2442.025074560202</v>
      </c>
      <c r="AA75" s="24">
        <f t="shared" si="198"/>
        <v>2449.351149783883</v>
      </c>
      <c r="AB75" s="24">
        <f t="shared" si="198"/>
        <v>2579.534163394896</v>
      </c>
      <c r="AC75" s="24">
        <f t="shared" si="198"/>
        <v>2833.679695969374</v>
      </c>
      <c r="AD75" s="24">
        <f t="shared" si="198"/>
        <v>2842.1807350572817</v>
      </c>
      <c r="AE75" s="24">
        <f t="shared" si="198"/>
        <v>2602.8196879352836</v>
      </c>
      <c r="AF75" s="90">
        <f t="shared" si="162"/>
        <v>24547.10489890785</v>
      </c>
      <c r="AG75" s="24">
        <f aca="true" t="shared" si="199" ref="AG75:AR75">AG70*AG31</f>
        <v>1305.3140734995447</v>
      </c>
      <c r="AH75" s="24">
        <f t="shared" si="199"/>
        <v>2618.4600314400864</v>
      </c>
      <c r="AI75" s="24">
        <f t="shared" si="199"/>
        <v>3020.2627232645673</v>
      </c>
      <c r="AJ75" s="24">
        <f t="shared" si="199"/>
        <v>3449.540230411798</v>
      </c>
      <c r="AK75" s="24">
        <f t="shared" si="199"/>
        <v>3617.156526153171</v>
      </c>
      <c r="AL75" s="24">
        <f t="shared" si="199"/>
        <v>3785.7474738069172</v>
      </c>
      <c r="AM75" s="24">
        <f t="shared" si="199"/>
        <v>3955.3174127378516</v>
      </c>
      <c r="AN75" s="24">
        <f t="shared" si="199"/>
        <v>4125.870699575107</v>
      </c>
      <c r="AO75" s="24">
        <f t="shared" si="199"/>
        <v>4138.248311673833</v>
      </c>
      <c r="AP75" s="24">
        <f t="shared" si="199"/>
        <v>3831.381283023557</v>
      </c>
      <c r="AQ75" s="24">
        <f t="shared" si="199"/>
        <v>3842.875426872627</v>
      </c>
      <c r="AR75" s="24">
        <f t="shared" si="199"/>
        <v>4015.0042220346295</v>
      </c>
      <c r="AS75" s="90">
        <f t="shared" si="164"/>
        <v>41705.17841449369</v>
      </c>
      <c r="AT75" s="24">
        <f aca="true" t="shared" si="200" ref="AT75:BE75">AT70*AT31</f>
        <v>3704.8852959246747</v>
      </c>
      <c r="AU75" s="24">
        <f t="shared" si="200"/>
        <v>3715.9999518124487</v>
      </c>
      <c r="AV75" s="24">
        <f t="shared" si="200"/>
        <v>4375.347595436214</v>
      </c>
      <c r="AW75" s="24">
        <f t="shared" si="200"/>
        <v>4733.050086853327</v>
      </c>
      <c r="AX75" s="24">
        <f t="shared" si="200"/>
        <v>4916.793852725097</v>
      </c>
      <c r="AY75" s="24">
        <f t="shared" si="200"/>
        <v>5101.597483741317</v>
      </c>
      <c r="AZ75" s="24">
        <f t="shared" si="200"/>
        <v>5287.465685398957</v>
      </c>
      <c r="BA75" s="24">
        <f t="shared" si="200"/>
        <v>5684.95715042339</v>
      </c>
      <c r="BB75" s="24">
        <f t="shared" si="200"/>
        <v>5702.01202187466</v>
      </c>
      <c r="BC75" s="24">
        <f t="shared" si="200"/>
        <v>5295.47968327804</v>
      </c>
      <c r="BD75" s="24">
        <f t="shared" si="200"/>
        <v>5311.366122327873</v>
      </c>
      <c r="BE75" s="24">
        <f t="shared" si="200"/>
        <v>5540.39222952265</v>
      </c>
      <c r="BF75" s="90">
        <f t="shared" si="166"/>
        <v>59369.347159318655</v>
      </c>
      <c r="BG75" s="304"/>
      <c r="BH75" s="304"/>
      <c r="BI75" s="304"/>
      <c r="BJ75" s="304"/>
      <c r="BK75" s="304"/>
      <c r="BL75" s="304"/>
      <c r="BQ75" s="106"/>
    </row>
    <row r="76" spans="1:69" ht="12.75" customHeight="1" outlineLevel="1" thickBot="1">
      <c r="A76" s="12" t="s">
        <v>179</v>
      </c>
      <c r="C76" s="11" t="s">
        <v>213</v>
      </c>
      <c r="D76" s="152"/>
      <c r="E76" s="152"/>
      <c r="F76" s="152"/>
      <c r="G76" s="126">
        <f aca="true" t="shared" si="201" ref="G76:R76">G70*G32</f>
        <v>18.558925000000002</v>
      </c>
      <c r="H76" s="25">
        <f t="shared" si="201"/>
        <v>19.8701321</v>
      </c>
      <c r="I76" s="25">
        <f t="shared" si="201"/>
        <v>25.459698518624997</v>
      </c>
      <c r="J76" s="25">
        <f t="shared" si="201"/>
        <v>33.60877311801869</v>
      </c>
      <c r="K76" s="25">
        <f t="shared" si="201"/>
        <v>40.63879487727714</v>
      </c>
      <c r="L76" s="25">
        <f t="shared" si="201"/>
        <v>45.080970980913136</v>
      </c>
      <c r="M76" s="25">
        <f t="shared" si="201"/>
        <v>52.56384865160746</v>
      </c>
      <c r="N76" s="25">
        <f t="shared" si="201"/>
        <v>58.579489108402534</v>
      </c>
      <c r="O76" s="25">
        <f t="shared" si="201"/>
        <v>56.859897653930055</v>
      </c>
      <c r="P76" s="25">
        <f t="shared" si="201"/>
        <v>58.9314932584549</v>
      </c>
      <c r="Q76" s="25">
        <f t="shared" si="201"/>
        <v>57.201568778932504</v>
      </c>
      <c r="R76" s="25">
        <f t="shared" si="201"/>
        <v>59.285612601444946</v>
      </c>
      <c r="S76" s="92">
        <f t="shared" si="160"/>
        <v>526.6392046476063</v>
      </c>
      <c r="T76" s="25">
        <f aca="true" t="shared" si="202" ref="T76:AE76">T70*T32</f>
        <v>59.463469439249266</v>
      </c>
      <c r="U76" s="25">
        <f t="shared" si="202"/>
        <v>59.64185984756701</v>
      </c>
      <c r="V76" s="25">
        <f t="shared" si="202"/>
        <v>65.80286396982066</v>
      </c>
      <c r="W76" s="25">
        <f t="shared" si="202"/>
        <v>87.17683060292696</v>
      </c>
      <c r="X76" s="25">
        <f t="shared" si="202"/>
        <v>113.28046781504224</v>
      </c>
      <c r="Y76" s="25">
        <f t="shared" si="202"/>
        <v>127.82284787079827</v>
      </c>
      <c r="Z76" s="25">
        <f t="shared" si="202"/>
        <v>142.45146268267848</v>
      </c>
      <c r="AA76" s="25">
        <f t="shared" si="202"/>
        <v>142.8788170707265</v>
      </c>
      <c r="AB76" s="25">
        <f t="shared" si="202"/>
        <v>150.47282619803562</v>
      </c>
      <c r="AC76" s="25">
        <f t="shared" si="202"/>
        <v>165.29798226488015</v>
      </c>
      <c r="AD76" s="25">
        <f t="shared" si="202"/>
        <v>165.79387621167479</v>
      </c>
      <c r="AE76" s="25">
        <f t="shared" si="202"/>
        <v>151.83114846289155</v>
      </c>
      <c r="AF76" s="92">
        <f t="shared" si="162"/>
        <v>1431.9144524362916</v>
      </c>
      <c r="AG76" s="25">
        <f aca="true" t="shared" si="203" ref="AG76:AR76">AG70*AG32</f>
        <v>76.14332095414011</v>
      </c>
      <c r="AH76" s="25">
        <f t="shared" si="203"/>
        <v>152.74350183400506</v>
      </c>
      <c r="AI76" s="25">
        <f t="shared" si="203"/>
        <v>176.1819921904331</v>
      </c>
      <c r="AJ76" s="25">
        <f t="shared" si="203"/>
        <v>201.2231801073549</v>
      </c>
      <c r="AK76" s="25">
        <f t="shared" si="203"/>
        <v>211.000797358935</v>
      </c>
      <c r="AL76" s="25">
        <f t="shared" si="203"/>
        <v>220.83526930540353</v>
      </c>
      <c r="AM76" s="25">
        <f t="shared" si="203"/>
        <v>230.7268490763747</v>
      </c>
      <c r="AN76" s="25">
        <f t="shared" si="203"/>
        <v>240.67579080854796</v>
      </c>
      <c r="AO76" s="25">
        <f t="shared" si="203"/>
        <v>241.39781818097362</v>
      </c>
      <c r="AP76" s="25">
        <f t="shared" si="203"/>
        <v>223.49724150970752</v>
      </c>
      <c r="AQ76" s="25">
        <f t="shared" si="203"/>
        <v>224.1677332342366</v>
      </c>
      <c r="AR76" s="25">
        <f t="shared" si="203"/>
        <v>234.20857961868674</v>
      </c>
      <c r="AS76" s="92">
        <f t="shared" si="164"/>
        <v>2432.8020741787986</v>
      </c>
      <c r="AT76" s="25">
        <f aca="true" t="shared" si="204" ref="AT76:BE76">AT70*AT32</f>
        <v>216.11830892893937</v>
      </c>
      <c r="AU76" s="25">
        <f t="shared" si="204"/>
        <v>216.7666638557262</v>
      </c>
      <c r="AV76" s="25">
        <f t="shared" si="204"/>
        <v>255.22860973377914</v>
      </c>
      <c r="AW76" s="25">
        <f t="shared" si="204"/>
        <v>276.0945883997774</v>
      </c>
      <c r="AX76" s="25">
        <f t="shared" si="204"/>
        <v>286.81297474229734</v>
      </c>
      <c r="AY76" s="25">
        <f t="shared" si="204"/>
        <v>297.5931865515768</v>
      </c>
      <c r="AZ76" s="25">
        <f t="shared" si="204"/>
        <v>308.4354983149392</v>
      </c>
      <c r="BA76" s="25">
        <f t="shared" si="204"/>
        <v>331.6225004413645</v>
      </c>
      <c r="BB76" s="25">
        <f t="shared" si="204"/>
        <v>332.61736794268853</v>
      </c>
      <c r="BC76" s="25">
        <f t="shared" si="204"/>
        <v>308.90298152455233</v>
      </c>
      <c r="BD76" s="25">
        <f t="shared" si="204"/>
        <v>309.8296904691259</v>
      </c>
      <c r="BE76" s="25">
        <f t="shared" si="204"/>
        <v>323.18954672215466</v>
      </c>
      <c r="BF76" s="92">
        <f t="shared" si="166"/>
        <v>3463.211917626921</v>
      </c>
      <c r="BG76" s="304"/>
      <c r="BH76" s="304"/>
      <c r="BI76" s="304"/>
      <c r="BJ76" s="304"/>
      <c r="BK76" s="304"/>
      <c r="BL76" s="304"/>
      <c r="BQ76" s="106"/>
    </row>
    <row r="77" spans="1:69" s="9" customFormat="1" ht="12.75" customHeight="1" thickBot="1">
      <c r="A77" s="17" t="s">
        <v>180</v>
      </c>
      <c r="B77" s="13"/>
      <c r="C77" s="18"/>
      <c r="D77" s="153"/>
      <c r="E77" s="153"/>
      <c r="F77" s="153"/>
      <c r="G77" s="37">
        <f>SUM(G65:G76)</f>
        <v>4072.4042087499997</v>
      </c>
      <c r="H77" s="37">
        <f aca="true" t="shared" si="205" ref="H77:AR77">SUM(H65:H76)</f>
        <v>4448.55107853</v>
      </c>
      <c r="I77" s="37">
        <f t="shared" si="205"/>
        <v>5628.674953137273</v>
      </c>
      <c r="J77" s="37">
        <f t="shared" si="205"/>
        <v>7292.690471006034</v>
      </c>
      <c r="K77" s="37">
        <f t="shared" si="205"/>
        <v>8755.58328543146</v>
      </c>
      <c r="L77" s="37">
        <f t="shared" si="205"/>
        <v>9744.34878672041</v>
      </c>
      <c r="M77" s="37">
        <f t="shared" si="205"/>
        <v>11308.135616234204</v>
      </c>
      <c r="N77" s="37">
        <f t="shared" si="205"/>
        <v>12607.777984689017</v>
      </c>
      <c r="O77" s="37">
        <f t="shared" si="205"/>
        <v>12476.783008394288</v>
      </c>
      <c r="P77" s="37">
        <f t="shared" si="205"/>
        <v>13062.566122555483</v>
      </c>
      <c r="Q77" s="37">
        <f t="shared" si="205"/>
        <v>12952.014828949204</v>
      </c>
      <c r="R77" s="37">
        <f t="shared" si="205"/>
        <v>13563.830677546764</v>
      </c>
      <c r="S77" s="37">
        <f t="shared" si="160"/>
        <v>115913.36102194413</v>
      </c>
      <c r="T77" s="37">
        <f t="shared" si="205"/>
        <v>13833.874130450682</v>
      </c>
      <c r="U77" s="37">
        <f t="shared" si="205"/>
        <v>14118.018475446355</v>
      </c>
      <c r="V77" s="37">
        <f t="shared" si="205"/>
        <v>15530.422177325885</v>
      </c>
      <c r="W77" s="37">
        <f t="shared" si="205"/>
        <v>19789.200574463626</v>
      </c>
      <c r="X77" s="37">
        <f t="shared" si="205"/>
        <v>24944.035346820885</v>
      </c>
      <c r="Y77" s="37">
        <f t="shared" si="205"/>
        <v>27965.18961944145</v>
      </c>
      <c r="Z77" s="37">
        <f t="shared" si="205"/>
        <v>31021.125809519053</v>
      </c>
      <c r="AA77" s="37">
        <f t="shared" si="205"/>
        <v>31455.852594370524</v>
      </c>
      <c r="AB77" s="37">
        <f t="shared" si="205"/>
        <v>33245.31923590042</v>
      </c>
      <c r="AC77" s="37">
        <f t="shared" si="205"/>
        <v>36402.52201243131</v>
      </c>
      <c r="AD77" s="37">
        <f t="shared" si="205"/>
        <v>36919.98372781618</v>
      </c>
      <c r="AE77" s="37">
        <f t="shared" si="205"/>
        <v>34776.2066324577</v>
      </c>
      <c r="AF77" s="37">
        <f t="shared" si="162"/>
        <v>320001.7503364441</v>
      </c>
      <c r="AG77" s="37">
        <f t="shared" si="205"/>
        <v>21187.899475691593</v>
      </c>
      <c r="AH77" s="37">
        <f t="shared" si="205"/>
        <v>35937.35209821645</v>
      </c>
      <c r="AI77" s="37">
        <f t="shared" si="205"/>
        <v>40836.36075174775</v>
      </c>
      <c r="AJ77" s="37">
        <f t="shared" si="205"/>
        <v>46066.62305670114</v>
      </c>
      <c r="AK77" s="37">
        <f t="shared" si="205"/>
        <v>48496.573783102125</v>
      </c>
      <c r="AL77" s="37">
        <f t="shared" si="205"/>
        <v>50975.760383289744</v>
      </c>
      <c r="AM77" s="37">
        <f t="shared" si="205"/>
        <v>53506.78859729532</v>
      </c>
      <c r="AN77" s="37">
        <f t="shared" si="205"/>
        <v>56092.430346126006</v>
      </c>
      <c r="AO77" s="37">
        <f t="shared" si="205"/>
        <v>57011.339786594566</v>
      </c>
      <c r="AP77" s="37">
        <f t="shared" si="205"/>
        <v>54522.4227497434</v>
      </c>
      <c r="AQ77" s="37">
        <f t="shared" si="205"/>
        <v>55536.08996612816</v>
      </c>
      <c r="AR77" s="37">
        <f t="shared" si="205"/>
        <v>58346.550958521475</v>
      </c>
      <c r="AS77" s="37">
        <f t="shared" si="164"/>
        <v>578516.1919531577</v>
      </c>
      <c r="AT77" s="37">
        <f aca="true" t="shared" si="206" ref="AT77:BE77">SUM(AT65:AT76)</f>
        <v>55995.34176782418</v>
      </c>
      <c r="AU77" s="37">
        <f t="shared" si="206"/>
        <v>57187.91428747029</v>
      </c>
      <c r="AV77" s="37">
        <f t="shared" si="206"/>
        <v>65467.61910045592</v>
      </c>
      <c r="AW77" s="37">
        <f t="shared" si="206"/>
        <v>70554.0022024217</v>
      </c>
      <c r="AX77" s="37">
        <f t="shared" si="206"/>
        <v>73835.0133687554</v>
      </c>
      <c r="AY77" s="37">
        <f t="shared" si="206"/>
        <v>77210.59335715088</v>
      </c>
      <c r="AZ77" s="37">
        <f t="shared" si="206"/>
        <v>80686.23594632988</v>
      </c>
      <c r="BA77" s="37">
        <f t="shared" si="206"/>
        <v>86546.12570539482</v>
      </c>
      <c r="BB77" s="37">
        <f t="shared" si="206"/>
        <v>88389.90031562897</v>
      </c>
      <c r="BC77" s="37">
        <f t="shared" si="206"/>
        <v>85758.62048334128</v>
      </c>
      <c r="BD77" s="37">
        <f t="shared" si="206"/>
        <v>87812.19972443764</v>
      </c>
      <c r="BE77" s="37">
        <f t="shared" si="206"/>
        <v>92293.06622945982</v>
      </c>
      <c r="BF77" s="37">
        <f t="shared" si="166"/>
        <v>921736.6324886708</v>
      </c>
      <c r="BG77" s="153"/>
      <c r="BH77" s="153"/>
      <c r="BI77" s="153"/>
      <c r="BJ77" s="153"/>
      <c r="BK77" s="153"/>
      <c r="BL77" s="153"/>
      <c r="BQ77" s="106"/>
    </row>
    <row r="78" spans="1:69" ht="6.75" customHeight="1">
      <c r="A78" s="2"/>
      <c r="B78" s="3"/>
      <c r="C78" s="3"/>
      <c r="BQ78" s="106"/>
    </row>
    <row r="79" spans="1:69" s="9" customFormat="1" ht="12.75" customHeight="1" thickBot="1">
      <c r="A79" s="14" t="s">
        <v>148</v>
      </c>
      <c r="B79" s="16"/>
      <c r="C79" s="16"/>
      <c r="D79" s="154"/>
      <c r="E79" s="154"/>
      <c r="F79" s="154"/>
      <c r="BQ79" s="106"/>
    </row>
    <row r="80" spans="1:69" s="9" customFormat="1" ht="23.25" customHeight="1" thickBot="1">
      <c r="A80" s="30" t="s">
        <v>149</v>
      </c>
      <c r="B80" s="16" t="s">
        <v>154</v>
      </c>
      <c r="C80" s="27" t="s">
        <v>211</v>
      </c>
      <c r="D80" s="280" t="s">
        <v>112</v>
      </c>
      <c r="E80" s="280" t="s">
        <v>133</v>
      </c>
      <c r="F80" s="280"/>
      <c r="BQ80" s="106"/>
    </row>
    <row r="81" spans="1:69" ht="12.75" customHeight="1" outlineLevel="1">
      <c r="A81" s="2" t="s">
        <v>134</v>
      </c>
      <c r="B81" s="3" t="s">
        <v>155</v>
      </c>
      <c r="C81" s="20" t="s">
        <v>217</v>
      </c>
      <c r="D81" s="155"/>
      <c r="E81" s="155"/>
      <c r="F81" s="155"/>
      <c r="G81" s="120">
        <f aca="true" t="shared" si="207" ref="G81:R81">G7*G8*G46*G49*G45/G44</f>
        <v>299.32645089285717</v>
      </c>
      <c r="H81" s="38">
        <f t="shared" si="207"/>
        <v>321.1132031249999</v>
      </c>
      <c r="I81" s="38">
        <f t="shared" si="207"/>
        <v>412.2643616768972</v>
      </c>
      <c r="J81" s="38">
        <f t="shared" si="207"/>
        <v>545.3060608451449</v>
      </c>
      <c r="K81" s="38">
        <f t="shared" si="207"/>
        <v>660.68373488563</v>
      </c>
      <c r="L81" s="38">
        <f t="shared" si="207"/>
        <v>734.3636721401565</v>
      </c>
      <c r="M81" s="38">
        <f t="shared" si="207"/>
        <v>857.9662577072464</v>
      </c>
      <c r="N81" s="38">
        <f t="shared" si="207"/>
        <v>958.062321106425</v>
      </c>
      <c r="O81" s="38">
        <f t="shared" si="207"/>
        <v>931.7928703664099</v>
      </c>
      <c r="P81" s="38">
        <f t="shared" si="207"/>
        <v>967.6668958755166</v>
      </c>
      <c r="Q81" s="38">
        <f t="shared" si="207"/>
        <v>941.134093891833</v>
      </c>
      <c r="R81" s="38">
        <f t="shared" si="207"/>
        <v>977.3677565066683</v>
      </c>
      <c r="S81" s="93">
        <f aca="true" t="shared" si="208" ref="S81:S101">SUM(G81:R81)</f>
        <v>8607.047679019784</v>
      </c>
      <c r="T81" s="38">
        <f aca="true" t="shared" si="209" ref="T81:AE81">T7*T8*T46*T49*T45/T44</f>
        <v>982.2545952892016</v>
      </c>
      <c r="U81" s="38">
        <f t="shared" si="209"/>
        <v>987.1658682656474</v>
      </c>
      <c r="V81" s="38">
        <f t="shared" si="209"/>
        <v>1091.3118673676734</v>
      </c>
      <c r="W81" s="38">
        <f t="shared" si="209"/>
        <v>1448.6727347380445</v>
      </c>
      <c r="X81" s="38">
        <f t="shared" si="209"/>
        <v>1886.2070910597372</v>
      </c>
      <c r="Y81" s="38">
        <f t="shared" si="209"/>
        <v>2132.592892329415</v>
      </c>
      <c r="Z81" s="38">
        <f t="shared" si="209"/>
        <v>2381.395396434513</v>
      </c>
      <c r="AA81" s="38">
        <f t="shared" si="209"/>
        <v>2393.3023734166854</v>
      </c>
      <c r="AB81" s="38">
        <f t="shared" si="209"/>
        <v>2525.532329547957</v>
      </c>
      <c r="AC81" s="38">
        <f t="shared" si="209"/>
        <v>2779.8895141667153</v>
      </c>
      <c r="AD81" s="38">
        <f t="shared" si="209"/>
        <v>2793.788961737548</v>
      </c>
      <c r="AE81" s="38">
        <f t="shared" si="209"/>
        <v>2563.6050451074325</v>
      </c>
      <c r="AF81" s="93">
        <f aca="true" t="shared" si="210" ref="AF81:AF101">SUM(T81:AE81)</f>
        <v>23965.718669460573</v>
      </c>
      <c r="AG81" s="38">
        <f aca="true" t="shared" si="211" ref="AG81:AR81">AG7*AG8*AG46*AG49*AG45/AG44</f>
        <v>1288.2115351664847</v>
      </c>
      <c r="AH81" s="38">
        <f t="shared" si="211"/>
        <v>2589.3051856846337</v>
      </c>
      <c r="AI81" s="38">
        <f t="shared" si="211"/>
        <v>2992.589468355015</v>
      </c>
      <c r="AJ81" s="38">
        <f t="shared" si="211"/>
        <v>3424.74912760504</v>
      </c>
      <c r="AK81" s="38">
        <f t="shared" si="211"/>
        <v>3598.321640208659</v>
      </c>
      <c r="AL81" s="38">
        <f t="shared" si="211"/>
        <v>3773.5442592101235</v>
      </c>
      <c r="AM81" s="38">
        <f t="shared" si="211"/>
        <v>3950.4291463605978</v>
      </c>
      <c r="AN81" s="38">
        <f t="shared" si="211"/>
        <v>4128.988543776096</v>
      </c>
      <c r="AO81" s="38">
        <f t="shared" si="211"/>
        <v>4149.633486494977</v>
      </c>
      <c r="AP81" s="38">
        <f t="shared" si="211"/>
        <v>3849.5830651638003</v>
      </c>
      <c r="AQ81" s="38">
        <f t="shared" si="211"/>
        <v>3868.83098048962</v>
      </c>
      <c r="AR81" s="38">
        <f t="shared" si="211"/>
        <v>4050.1824327000695</v>
      </c>
      <c r="AS81" s="93">
        <f aca="true" t="shared" si="212" ref="AS81:AS101">SUM(AG81:AR81)</f>
        <v>41664.36887121513</v>
      </c>
      <c r="AT81" s="38">
        <f aca="true" t="shared" si="213" ref="AT81:BE81">AT7*AT8*AT46*AT49*AT45/AT44</f>
        <v>3744.798677274484</v>
      </c>
      <c r="AU81" s="38">
        <f t="shared" si="213"/>
        <v>3763.522670660857</v>
      </c>
      <c r="AV81" s="38">
        <f t="shared" si="213"/>
        <v>4440.138594277492</v>
      </c>
      <c r="AW81" s="38">
        <f t="shared" si="213"/>
        <v>4812.715557210644</v>
      </c>
      <c r="AX81" s="38">
        <f t="shared" si="213"/>
        <v>5009.521246960864</v>
      </c>
      <c r="AY81" s="38">
        <f t="shared" si="213"/>
        <v>5208.174675719657</v>
      </c>
      <c r="AZ81" s="38">
        <f t="shared" si="213"/>
        <v>5408.689400734862</v>
      </c>
      <c r="BA81" s="38">
        <f t="shared" si="213"/>
        <v>5826.889802042301</v>
      </c>
      <c r="BB81" s="38">
        <f t="shared" si="213"/>
        <v>5856.024251052512</v>
      </c>
      <c r="BC81" s="38">
        <f t="shared" si="213"/>
        <v>5449.355900284974</v>
      </c>
      <c r="BD81" s="38">
        <f t="shared" si="213"/>
        <v>5476.602679786399</v>
      </c>
      <c r="BE81" s="38">
        <f t="shared" si="213"/>
        <v>5724.145120912745</v>
      </c>
      <c r="BF81" s="93">
        <f aca="true" t="shared" si="214" ref="BF81:BF101">SUM(AT81:BE81)</f>
        <v>60720.57857691779</v>
      </c>
      <c r="BG81" s="305"/>
      <c r="BH81" s="305"/>
      <c r="BI81" s="305"/>
      <c r="BJ81" s="305"/>
      <c r="BK81" s="305"/>
      <c r="BL81" s="305"/>
      <c r="BN81" s="70"/>
      <c r="BQ81" s="106"/>
    </row>
    <row r="82" spans="1:69" ht="11.25" customHeight="1" outlineLevel="1">
      <c r="A82" s="2" t="s">
        <v>135</v>
      </c>
      <c r="B82" s="3" t="s">
        <v>156</v>
      </c>
      <c r="C82" s="20" t="s">
        <v>71</v>
      </c>
      <c r="D82" s="109"/>
      <c r="E82" s="109"/>
      <c r="F82" s="109"/>
      <c r="G82" s="127">
        <f aca="true" t="shared" si="215" ref="G82:R82">G7*G8*G46*G54</f>
        <v>511.5</v>
      </c>
      <c r="H82" s="111">
        <f t="shared" si="215"/>
        <v>546</v>
      </c>
      <c r="I82" s="111">
        <f t="shared" si="215"/>
        <v>697.5</v>
      </c>
      <c r="J82" s="111">
        <f t="shared" si="215"/>
        <v>918</v>
      </c>
      <c r="K82" s="111">
        <f t="shared" si="215"/>
        <v>1106.7</v>
      </c>
      <c r="L82" s="111">
        <f t="shared" si="215"/>
        <v>1224</v>
      </c>
      <c r="M82" s="111">
        <f t="shared" si="215"/>
        <v>1422.8999999999999</v>
      </c>
      <c r="N82" s="111">
        <f t="shared" si="215"/>
        <v>1581</v>
      </c>
      <c r="O82" s="111">
        <f t="shared" si="215"/>
        <v>1530</v>
      </c>
      <c r="P82" s="111">
        <f t="shared" si="215"/>
        <v>1581</v>
      </c>
      <c r="Q82" s="111">
        <f t="shared" si="215"/>
        <v>1530</v>
      </c>
      <c r="R82" s="111">
        <f t="shared" si="215"/>
        <v>1581</v>
      </c>
      <c r="S82" s="91">
        <f t="shared" si="208"/>
        <v>14229.599999999999</v>
      </c>
      <c r="T82" s="111">
        <f aca="true" t="shared" si="216" ref="T82:AE82">T7*T8*T46*T54</f>
        <v>1581</v>
      </c>
      <c r="U82" s="111">
        <f t="shared" si="216"/>
        <v>1581</v>
      </c>
      <c r="V82" s="111">
        <f t="shared" si="216"/>
        <v>1739.1</v>
      </c>
      <c r="W82" s="111">
        <f t="shared" si="216"/>
        <v>2297.1</v>
      </c>
      <c r="X82" s="111">
        <f t="shared" si="216"/>
        <v>2976</v>
      </c>
      <c r="Y82" s="111">
        <f t="shared" si="216"/>
        <v>3348</v>
      </c>
      <c r="Z82" s="111">
        <f t="shared" si="216"/>
        <v>3720</v>
      </c>
      <c r="AA82" s="111">
        <f t="shared" si="216"/>
        <v>3720</v>
      </c>
      <c r="AB82" s="111">
        <f t="shared" si="216"/>
        <v>3906</v>
      </c>
      <c r="AC82" s="111">
        <f t="shared" si="216"/>
        <v>4278</v>
      </c>
      <c r="AD82" s="111">
        <f t="shared" si="216"/>
        <v>4278</v>
      </c>
      <c r="AE82" s="111">
        <f t="shared" si="216"/>
        <v>3906</v>
      </c>
      <c r="AF82" s="91">
        <f t="shared" si="210"/>
        <v>37330.2</v>
      </c>
      <c r="AG82" s="111">
        <f aca="true" t="shared" si="217" ref="AG82:AR82">AG7*AG8*AG46*AG54</f>
        <v>1953</v>
      </c>
      <c r="AH82" s="111">
        <f t="shared" si="217"/>
        <v>3906</v>
      </c>
      <c r="AI82" s="111">
        <f t="shared" si="217"/>
        <v>4491.9</v>
      </c>
      <c r="AJ82" s="111">
        <f t="shared" si="217"/>
        <v>5115</v>
      </c>
      <c r="AK82" s="111">
        <f t="shared" si="217"/>
        <v>5347.5</v>
      </c>
      <c r="AL82" s="111">
        <f t="shared" si="217"/>
        <v>5580</v>
      </c>
      <c r="AM82" s="111">
        <f t="shared" si="217"/>
        <v>5812.5</v>
      </c>
      <c r="AN82" s="111">
        <f t="shared" si="217"/>
        <v>6045</v>
      </c>
      <c r="AO82" s="111">
        <f t="shared" si="217"/>
        <v>6045</v>
      </c>
      <c r="AP82" s="111">
        <f t="shared" si="217"/>
        <v>5580</v>
      </c>
      <c r="AQ82" s="111">
        <f t="shared" si="217"/>
        <v>5580</v>
      </c>
      <c r="AR82" s="111">
        <f t="shared" si="217"/>
        <v>5812.5</v>
      </c>
      <c r="AS82" s="91">
        <f t="shared" si="212"/>
        <v>61268.4</v>
      </c>
      <c r="AT82" s="111">
        <f aca="true" t="shared" si="218" ref="AT82:BE82">AT7*AT8*AT46*AT54</f>
        <v>5347.5</v>
      </c>
      <c r="AU82" s="111">
        <f t="shared" si="218"/>
        <v>5347.5</v>
      </c>
      <c r="AV82" s="111">
        <f t="shared" si="218"/>
        <v>6277.5</v>
      </c>
      <c r="AW82" s="111">
        <f t="shared" si="218"/>
        <v>6770.4</v>
      </c>
      <c r="AX82" s="111">
        <f t="shared" si="218"/>
        <v>7012.2</v>
      </c>
      <c r="AY82" s="111">
        <f t="shared" si="218"/>
        <v>7254</v>
      </c>
      <c r="AZ82" s="111">
        <f t="shared" si="218"/>
        <v>7495.799999999999</v>
      </c>
      <c r="BA82" s="111">
        <f t="shared" si="218"/>
        <v>8035.2</v>
      </c>
      <c r="BB82" s="111">
        <f t="shared" si="218"/>
        <v>8035.2</v>
      </c>
      <c r="BC82" s="111">
        <f t="shared" si="218"/>
        <v>7440</v>
      </c>
      <c r="BD82" s="111">
        <f t="shared" si="218"/>
        <v>7440</v>
      </c>
      <c r="BE82" s="111">
        <f t="shared" si="218"/>
        <v>7737.599999999999</v>
      </c>
      <c r="BF82" s="91">
        <f t="shared" si="214"/>
        <v>84192.90000000001</v>
      </c>
      <c r="BG82" s="117"/>
      <c r="BH82" s="117"/>
      <c r="BI82" s="117"/>
      <c r="BJ82" s="117"/>
      <c r="BK82" s="117"/>
      <c r="BL82" s="117"/>
      <c r="BN82" s="70"/>
      <c r="BQ82" s="106"/>
    </row>
    <row r="83" spans="1:69" ht="12.75" customHeight="1" outlineLevel="1">
      <c r="A83" s="2" t="s">
        <v>136</v>
      </c>
      <c r="B83" s="3" t="s">
        <v>157</v>
      </c>
      <c r="C83" s="20" t="s">
        <v>72</v>
      </c>
      <c r="D83" s="109"/>
      <c r="E83" s="109"/>
      <c r="F83" s="109"/>
      <c r="G83" s="127">
        <f>-G72*G55</f>
        <v>-5.208333333333333</v>
      </c>
      <c r="H83" s="111">
        <f aca="true" t="shared" si="219" ref="H83:AR83">-H82*H55</f>
        <v>-68.25</v>
      </c>
      <c r="I83" s="111">
        <f t="shared" si="219"/>
        <v>-87.1875</v>
      </c>
      <c r="J83" s="111">
        <f t="shared" si="219"/>
        <v>-114.75</v>
      </c>
      <c r="K83" s="111">
        <f t="shared" si="219"/>
        <v>-138.3375</v>
      </c>
      <c r="L83" s="111">
        <f t="shared" si="219"/>
        <v>-153</v>
      </c>
      <c r="M83" s="111">
        <f t="shared" si="219"/>
        <v>-177.86249999999998</v>
      </c>
      <c r="N83" s="111">
        <f t="shared" si="219"/>
        <v>-197.625</v>
      </c>
      <c r="O83" s="111">
        <f t="shared" si="219"/>
        <v>-191.25</v>
      </c>
      <c r="P83" s="111">
        <f t="shared" si="219"/>
        <v>-197.625</v>
      </c>
      <c r="Q83" s="111">
        <f t="shared" si="219"/>
        <v>-191.25</v>
      </c>
      <c r="R83" s="111">
        <f t="shared" si="219"/>
        <v>-197.625</v>
      </c>
      <c r="S83" s="91">
        <f t="shared" si="208"/>
        <v>-1719.9708333333333</v>
      </c>
      <c r="T83" s="111">
        <f t="shared" si="219"/>
        <v>-197.625</v>
      </c>
      <c r="U83" s="111">
        <f t="shared" si="219"/>
        <v>-197.625</v>
      </c>
      <c r="V83" s="111">
        <f t="shared" si="219"/>
        <v>-217.3875</v>
      </c>
      <c r="W83" s="111">
        <f t="shared" si="219"/>
        <v>-287.1375</v>
      </c>
      <c r="X83" s="111">
        <f t="shared" si="219"/>
        <v>-372</v>
      </c>
      <c r="Y83" s="111">
        <f t="shared" si="219"/>
        <v>-418.5</v>
      </c>
      <c r="Z83" s="111">
        <f t="shared" si="219"/>
        <v>-465</v>
      </c>
      <c r="AA83" s="111">
        <f t="shared" si="219"/>
        <v>-465</v>
      </c>
      <c r="AB83" s="111">
        <f t="shared" si="219"/>
        <v>-488.25</v>
      </c>
      <c r="AC83" s="111">
        <f t="shared" si="219"/>
        <v>-534.75</v>
      </c>
      <c r="AD83" s="111">
        <f t="shared" si="219"/>
        <v>-534.75</v>
      </c>
      <c r="AE83" s="111">
        <f t="shared" si="219"/>
        <v>-488.25</v>
      </c>
      <c r="AF83" s="91">
        <f t="shared" si="210"/>
        <v>-4666.275</v>
      </c>
      <c r="AG83" s="111">
        <f t="shared" si="219"/>
        <v>-244.125</v>
      </c>
      <c r="AH83" s="111">
        <f t="shared" si="219"/>
        <v>-488.25</v>
      </c>
      <c r="AI83" s="111">
        <f t="shared" si="219"/>
        <v>-561.4875</v>
      </c>
      <c r="AJ83" s="111">
        <f t="shared" si="219"/>
        <v>-639.375</v>
      </c>
      <c r="AK83" s="111">
        <f t="shared" si="219"/>
        <v>-668.4375</v>
      </c>
      <c r="AL83" s="111">
        <f t="shared" si="219"/>
        <v>-697.5</v>
      </c>
      <c r="AM83" s="111">
        <f t="shared" si="219"/>
        <v>-726.5625</v>
      </c>
      <c r="AN83" s="111">
        <f t="shared" si="219"/>
        <v>-755.625</v>
      </c>
      <c r="AO83" s="111">
        <f t="shared" si="219"/>
        <v>-755.625</v>
      </c>
      <c r="AP83" s="111">
        <f t="shared" si="219"/>
        <v>-697.5</v>
      </c>
      <c r="AQ83" s="111">
        <f t="shared" si="219"/>
        <v>-697.5</v>
      </c>
      <c r="AR83" s="111">
        <f t="shared" si="219"/>
        <v>-726.5625</v>
      </c>
      <c r="AS83" s="91">
        <f t="shared" si="212"/>
        <v>-7658.55</v>
      </c>
      <c r="AT83" s="111">
        <f aca="true" t="shared" si="220" ref="AT83:BE83">-AT82*AT55</f>
        <v>-668.4375</v>
      </c>
      <c r="AU83" s="111">
        <f t="shared" si="220"/>
        <v>-668.4375</v>
      </c>
      <c r="AV83" s="111">
        <f t="shared" si="220"/>
        <v>-784.6875</v>
      </c>
      <c r="AW83" s="111">
        <f t="shared" si="220"/>
        <v>-846.3</v>
      </c>
      <c r="AX83" s="111">
        <f t="shared" si="220"/>
        <v>-876.525</v>
      </c>
      <c r="AY83" s="111">
        <f t="shared" si="220"/>
        <v>-906.75</v>
      </c>
      <c r="AZ83" s="111">
        <f t="shared" si="220"/>
        <v>-936.9749999999999</v>
      </c>
      <c r="BA83" s="111">
        <f t="shared" si="220"/>
        <v>-1004.4</v>
      </c>
      <c r="BB83" s="111">
        <f t="shared" si="220"/>
        <v>-1004.4</v>
      </c>
      <c r="BC83" s="111">
        <f t="shared" si="220"/>
        <v>-930</v>
      </c>
      <c r="BD83" s="111">
        <f t="shared" si="220"/>
        <v>-930</v>
      </c>
      <c r="BE83" s="111">
        <f t="shared" si="220"/>
        <v>-967.1999999999999</v>
      </c>
      <c r="BF83" s="91">
        <f t="shared" si="214"/>
        <v>-10524.112500000001</v>
      </c>
      <c r="BG83" s="117"/>
      <c r="BH83" s="117"/>
      <c r="BI83" s="117"/>
      <c r="BJ83" s="117"/>
      <c r="BK83" s="117"/>
      <c r="BL83" s="117"/>
      <c r="BN83" s="70"/>
      <c r="BQ83" s="106"/>
    </row>
    <row r="84" spans="1:69" ht="12.75" customHeight="1" outlineLevel="1">
      <c r="A84" s="2" t="s">
        <v>137</v>
      </c>
      <c r="B84" s="3" t="s">
        <v>158</v>
      </c>
      <c r="C84" s="20" t="s">
        <v>73</v>
      </c>
      <c r="D84" s="109"/>
      <c r="E84" s="109"/>
      <c r="F84" s="109"/>
      <c r="G84" s="127">
        <f aca="true" t="shared" si="221" ref="G84:R84">G7*G56</f>
        <v>180</v>
      </c>
      <c r="H84" s="111">
        <f t="shared" si="221"/>
        <v>180</v>
      </c>
      <c r="I84" s="111">
        <f t="shared" si="221"/>
        <v>180</v>
      </c>
      <c r="J84" s="111">
        <f t="shared" si="221"/>
        <v>216</v>
      </c>
      <c r="K84" s="111">
        <f t="shared" si="221"/>
        <v>252</v>
      </c>
      <c r="L84" s="111">
        <f t="shared" si="221"/>
        <v>288</v>
      </c>
      <c r="M84" s="111">
        <f t="shared" si="221"/>
        <v>324</v>
      </c>
      <c r="N84" s="111">
        <f t="shared" si="221"/>
        <v>360</v>
      </c>
      <c r="O84" s="111">
        <f t="shared" si="221"/>
        <v>360</v>
      </c>
      <c r="P84" s="111">
        <f t="shared" si="221"/>
        <v>360</v>
      </c>
      <c r="Q84" s="111">
        <f t="shared" si="221"/>
        <v>360</v>
      </c>
      <c r="R84" s="111">
        <f t="shared" si="221"/>
        <v>360</v>
      </c>
      <c r="S84" s="91">
        <f t="shared" si="208"/>
        <v>3420</v>
      </c>
      <c r="T84" s="111">
        <f aca="true" t="shared" si="222" ref="T84:AE84">T7*T56</f>
        <v>360</v>
      </c>
      <c r="U84" s="111">
        <f t="shared" si="222"/>
        <v>360</v>
      </c>
      <c r="V84" s="111">
        <f t="shared" si="222"/>
        <v>396</v>
      </c>
      <c r="W84" s="111">
        <f t="shared" si="222"/>
        <v>468</v>
      </c>
      <c r="X84" s="111">
        <f t="shared" si="222"/>
        <v>576</v>
      </c>
      <c r="Y84" s="111">
        <f t="shared" si="222"/>
        <v>648</v>
      </c>
      <c r="Z84" s="111">
        <f t="shared" si="222"/>
        <v>720</v>
      </c>
      <c r="AA84" s="111">
        <f t="shared" si="222"/>
        <v>720</v>
      </c>
      <c r="AB84" s="111">
        <f t="shared" si="222"/>
        <v>720</v>
      </c>
      <c r="AC84" s="111">
        <f t="shared" si="222"/>
        <v>720</v>
      </c>
      <c r="AD84" s="111">
        <f t="shared" si="222"/>
        <v>720</v>
      </c>
      <c r="AE84" s="111">
        <f t="shared" si="222"/>
        <v>720</v>
      </c>
      <c r="AF84" s="91">
        <f t="shared" si="210"/>
        <v>7128</v>
      </c>
      <c r="AG84" s="111">
        <f aca="true" t="shared" si="223" ref="AG84:AR84">AG7*AG56</f>
        <v>360</v>
      </c>
      <c r="AH84" s="111">
        <f t="shared" si="223"/>
        <v>720</v>
      </c>
      <c r="AI84" s="111">
        <f t="shared" si="223"/>
        <v>756</v>
      </c>
      <c r="AJ84" s="111">
        <f t="shared" si="223"/>
        <v>792</v>
      </c>
      <c r="AK84" s="111">
        <f t="shared" si="223"/>
        <v>828</v>
      </c>
      <c r="AL84" s="111">
        <f t="shared" si="223"/>
        <v>864</v>
      </c>
      <c r="AM84" s="111">
        <f t="shared" si="223"/>
        <v>900</v>
      </c>
      <c r="AN84" s="111">
        <f t="shared" si="223"/>
        <v>900</v>
      </c>
      <c r="AO84" s="111">
        <f t="shared" si="223"/>
        <v>900</v>
      </c>
      <c r="AP84" s="111">
        <f t="shared" si="223"/>
        <v>900</v>
      </c>
      <c r="AQ84" s="111">
        <f t="shared" si="223"/>
        <v>900</v>
      </c>
      <c r="AR84" s="111">
        <f t="shared" si="223"/>
        <v>900</v>
      </c>
      <c r="AS84" s="91">
        <f t="shared" si="212"/>
        <v>9720</v>
      </c>
      <c r="AT84" s="111">
        <f aca="true" t="shared" si="224" ref="AT84:BE84">AT7*AT56</f>
        <v>900</v>
      </c>
      <c r="AU84" s="111">
        <f t="shared" si="224"/>
        <v>900</v>
      </c>
      <c r="AV84" s="111">
        <f t="shared" si="224"/>
        <v>972</v>
      </c>
      <c r="AW84" s="111">
        <f t="shared" si="224"/>
        <v>1008</v>
      </c>
      <c r="AX84" s="111">
        <f t="shared" si="224"/>
        <v>1044</v>
      </c>
      <c r="AY84" s="111">
        <f t="shared" si="224"/>
        <v>1080</v>
      </c>
      <c r="AZ84" s="111">
        <f t="shared" si="224"/>
        <v>1116</v>
      </c>
      <c r="BA84" s="111">
        <f t="shared" si="224"/>
        <v>1152</v>
      </c>
      <c r="BB84" s="111">
        <f t="shared" si="224"/>
        <v>1152</v>
      </c>
      <c r="BC84" s="111">
        <f t="shared" si="224"/>
        <v>1152</v>
      </c>
      <c r="BD84" s="111">
        <f t="shared" si="224"/>
        <v>1152</v>
      </c>
      <c r="BE84" s="111">
        <f t="shared" si="224"/>
        <v>1152</v>
      </c>
      <c r="BF84" s="91">
        <f t="shared" si="214"/>
        <v>12780</v>
      </c>
      <c r="BG84" s="117"/>
      <c r="BH84" s="117"/>
      <c r="BI84" s="117"/>
      <c r="BJ84" s="117"/>
      <c r="BK84" s="117"/>
      <c r="BL84" s="117"/>
      <c r="BN84" s="70"/>
      <c r="BQ84" s="106"/>
    </row>
    <row r="85" spans="1:69" ht="12.75" customHeight="1" outlineLevel="1">
      <c r="A85" s="2" t="s">
        <v>138</v>
      </c>
      <c r="B85" s="3" t="s">
        <v>158</v>
      </c>
      <c r="C85" s="20" t="s">
        <v>73</v>
      </c>
      <c r="D85" s="109"/>
      <c r="E85" s="109"/>
      <c r="F85" s="109"/>
      <c r="G85" s="127">
        <f aca="true" t="shared" si="225" ref="G85:R85">G57*G7</f>
        <v>12.5</v>
      </c>
      <c r="H85" s="111">
        <f t="shared" si="225"/>
        <v>12.5</v>
      </c>
      <c r="I85" s="111">
        <f t="shared" si="225"/>
        <v>12.5</v>
      </c>
      <c r="J85" s="111">
        <f t="shared" si="225"/>
        <v>15</v>
      </c>
      <c r="K85" s="111">
        <f t="shared" si="225"/>
        <v>17.5</v>
      </c>
      <c r="L85" s="111">
        <f t="shared" si="225"/>
        <v>20</v>
      </c>
      <c r="M85" s="111">
        <f t="shared" si="225"/>
        <v>22.5</v>
      </c>
      <c r="N85" s="111">
        <f t="shared" si="225"/>
        <v>25</v>
      </c>
      <c r="O85" s="111">
        <f t="shared" si="225"/>
        <v>25</v>
      </c>
      <c r="P85" s="111">
        <f t="shared" si="225"/>
        <v>25</v>
      </c>
      <c r="Q85" s="111">
        <f t="shared" si="225"/>
        <v>25</v>
      </c>
      <c r="R85" s="111">
        <f t="shared" si="225"/>
        <v>25</v>
      </c>
      <c r="S85" s="91">
        <f t="shared" si="208"/>
        <v>237.5</v>
      </c>
      <c r="T85" s="111">
        <f aca="true" t="shared" si="226" ref="T85:AE85">T57*T7</f>
        <v>25</v>
      </c>
      <c r="U85" s="111">
        <f t="shared" si="226"/>
        <v>25</v>
      </c>
      <c r="V85" s="111">
        <f t="shared" si="226"/>
        <v>27.5</v>
      </c>
      <c r="W85" s="111">
        <f t="shared" si="226"/>
        <v>32.5</v>
      </c>
      <c r="X85" s="111">
        <f t="shared" si="226"/>
        <v>40</v>
      </c>
      <c r="Y85" s="111">
        <f t="shared" si="226"/>
        <v>45</v>
      </c>
      <c r="Z85" s="111">
        <f t="shared" si="226"/>
        <v>50</v>
      </c>
      <c r="AA85" s="111">
        <f t="shared" si="226"/>
        <v>50</v>
      </c>
      <c r="AB85" s="111">
        <f t="shared" si="226"/>
        <v>50</v>
      </c>
      <c r="AC85" s="111">
        <f t="shared" si="226"/>
        <v>50</v>
      </c>
      <c r="AD85" s="111">
        <f t="shared" si="226"/>
        <v>50</v>
      </c>
      <c r="AE85" s="111">
        <f t="shared" si="226"/>
        <v>50</v>
      </c>
      <c r="AF85" s="91">
        <f t="shared" si="210"/>
        <v>495</v>
      </c>
      <c r="AG85" s="111">
        <f aca="true" t="shared" si="227" ref="AG85:AR85">AG57*AG7</f>
        <v>25</v>
      </c>
      <c r="AH85" s="111">
        <f t="shared" si="227"/>
        <v>50</v>
      </c>
      <c r="AI85" s="111">
        <f t="shared" si="227"/>
        <v>52.5</v>
      </c>
      <c r="AJ85" s="111">
        <f t="shared" si="227"/>
        <v>55</v>
      </c>
      <c r="AK85" s="111">
        <f t="shared" si="227"/>
        <v>57.5</v>
      </c>
      <c r="AL85" s="111">
        <f t="shared" si="227"/>
        <v>60</v>
      </c>
      <c r="AM85" s="111">
        <f t="shared" si="227"/>
        <v>62.5</v>
      </c>
      <c r="AN85" s="111">
        <f t="shared" si="227"/>
        <v>62.5</v>
      </c>
      <c r="AO85" s="111">
        <f t="shared" si="227"/>
        <v>62.5</v>
      </c>
      <c r="AP85" s="111">
        <f t="shared" si="227"/>
        <v>62.5</v>
      </c>
      <c r="AQ85" s="111">
        <f t="shared" si="227"/>
        <v>62.5</v>
      </c>
      <c r="AR85" s="111">
        <f t="shared" si="227"/>
        <v>62.5</v>
      </c>
      <c r="AS85" s="91">
        <f t="shared" si="212"/>
        <v>675</v>
      </c>
      <c r="AT85" s="111">
        <f aca="true" t="shared" si="228" ref="AT85:BE85">AT57*AT7</f>
        <v>62.5</v>
      </c>
      <c r="AU85" s="111">
        <f t="shared" si="228"/>
        <v>62.5</v>
      </c>
      <c r="AV85" s="111">
        <f t="shared" si="228"/>
        <v>67.5</v>
      </c>
      <c r="AW85" s="111">
        <f t="shared" si="228"/>
        <v>70</v>
      </c>
      <c r="AX85" s="111">
        <f t="shared" si="228"/>
        <v>72.5</v>
      </c>
      <c r="AY85" s="111">
        <f t="shared" si="228"/>
        <v>75</v>
      </c>
      <c r="AZ85" s="111">
        <f t="shared" si="228"/>
        <v>77.5</v>
      </c>
      <c r="BA85" s="111">
        <f t="shared" si="228"/>
        <v>80</v>
      </c>
      <c r="BB85" s="111">
        <f t="shared" si="228"/>
        <v>80</v>
      </c>
      <c r="BC85" s="111">
        <f t="shared" si="228"/>
        <v>80</v>
      </c>
      <c r="BD85" s="111">
        <f t="shared" si="228"/>
        <v>80</v>
      </c>
      <c r="BE85" s="111">
        <f t="shared" si="228"/>
        <v>80</v>
      </c>
      <c r="BF85" s="91">
        <f t="shared" si="214"/>
        <v>887.5</v>
      </c>
      <c r="BG85" s="117"/>
      <c r="BH85" s="117"/>
      <c r="BI85" s="117"/>
      <c r="BJ85" s="117"/>
      <c r="BK85" s="117"/>
      <c r="BL85" s="117"/>
      <c r="BN85" s="70"/>
      <c r="BQ85" s="106"/>
    </row>
    <row r="86" spans="1:69" ht="12.75" customHeight="1" outlineLevel="1">
      <c r="A86" s="2" t="s">
        <v>139</v>
      </c>
      <c r="B86" s="3" t="s">
        <v>159</v>
      </c>
      <c r="C86" s="20" t="s">
        <v>73</v>
      </c>
      <c r="D86" s="109"/>
      <c r="E86" s="287" t="s">
        <v>53</v>
      </c>
      <c r="F86" s="109">
        <f>F7*G7*F58+F8*G7*F58</f>
        <v>0</v>
      </c>
      <c r="G86" s="127">
        <f aca="true" t="shared" si="229" ref="G86:R86">G7*G58</f>
        <v>0</v>
      </c>
      <c r="H86" s="111">
        <f t="shared" si="229"/>
        <v>0</v>
      </c>
      <c r="I86" s="111">
        <f t="shared" si="229"/>
        <v>0</v>
      </c>
      <c r="J86" s="111">
        <f t="shared" si="229"/>
        <v>0</v>
      </c>
      <c r="K86" s="111">
        <f t="shared" si="229"/>
        <v>0</v>
      </c>
      <c r="L86" s="111">
        <f t="shared" si="229"/>
        <v>0</v>
      </c>
      <c r="M86" s="111">
        <f t="shared" si="229"/>
        <v>0</v>
      </c>
      <c r="N86" s="111">
        <f t="shared" si="229"/>
        <v>0</v>
      </c>
      <c r="O86" s="111">
        <f t="shared" si="229"/>
        <v>0</v>
      </c>
      <c r="P86" s="111">
        <f t="shared" si="229"/>
        <v>0</v>
      </c>
      <c r="Q86" s="111">
        <f t="shared" si="229"/>
        <v>0</v>
      </c>
      <c r="R86" s="111">
        <f t="shared" si="229"/>
        <v>0</v>
      </c>
      <c r="S86" s="91">
        <f t="shared" si="208"/>
        <v>0</v>
      </c>
      <c r="T86" s="111">
        <f aca="true" t="shared" si="230" ref="T86:AE86">T7*T58</f>
        <v>0</v>
      </c>
      <c r="U86" s="111">
        <f t="shared" si="230"/>
        <v>0</v>
      </c>
      <c r="V86" s="111">
        <f t="shared" si="230"/>
        <v>0</v>
      </c>
      <c r="W86" s="111">
        <f t="shared" si="230"/>
        <v>0</v>
      </c>
      <c r="X86" s="111">
        <f t="shared" si="230"/>
        <v>0</v>
      </c>
      <c r="Y86" s="111">
        <f t="shared" si="230"/>
        <v>0</v>
      </c>
      <c r="Z86" s="111">
        <f t="shared" si="230"/>
        <v>0</v>
      </c>
      <c r="AA86" s="111">
        <f t="shared" si="230"/>
        <v>0</v>
      </c>
      <c r="AB86" s="111">
        <f t="shared" si="230"/>
        <v>0</v>
      </c>
      <c r="AC86" s="111">
        <f t="shared" si="230"/>
        <v>0</v>
      </c>
      <c r="AD86" s="111">
        <f t="shared" si="230"/>
        <v>0</v>
      </c>
      <c r="AE86" s="111">
        <f t="shared" si="230"/>
        <v>0</v>
      </c>
      <c r="AF86" s="91">
        <f t="shared" si="210"/>
        <v>0</v>
      </c>
      <c r="AG86" s="111">
        <f aca="true" t="shared" si="231" ref="AG86:AR86">AG7*AG58</f>
        <v>0</v>
      </c>
      <c r="AH86" s="111">
        <f t="shared" si="231"/>
        <v>0</v>
      </c>
      <c r="AI86" s="111">
        <f t="shared" si="231"/>
        <v>0</v>
      </c>
      <c r="AJ86" s="111">
        <f t="shared" si="231"/>
        <v>0</v>
      </c>
      <c r="AK86" s="111">
        <f t="shared" si="231"/>
        <v>0</v>
      </c>
      <c r="AL86" s="111">
        <f t="shared" si="231"/>
        <v>0</v>
      </c>
      <c r="AM86" s="111">
        <f t="shared" si="231"/>
        <v>0</v>
      </c>
      <c r="AN86" s="111">
        <f t="shared" si="231"/>
        <v>0</v>
      </c>
      <c r="AO86" s="111">
        <f t="shared" si="231"/>
        <v>0</v>
      </c>
      <c r="AP86" s="111">
        <f t="shared" si="231"/>
        <v>0</v>
      </c>
      <c r="AQ86" s="111">
        <f t="shared" si="231"/>
        <v>0</v>
      </c>
      <c r="AR86" s="111">
        <f t="shared" si="231"/>
        <v>0</v>
      </c>
      <c r="AS86" s="91">
        <f t="shared" si="212"/>
        <v>0</v>
      </c>
      <c r="AT86" s="111">
        <f aca="true" t="shared" si="232" ref="AT86:BE86">AT7*AT58</f>
        <v>0</v>
      </c>
      <c r="AU86" s="111">
        <f t="shared" si="232"/>
        <v>0</v>
      </c>
      <c r="AV86" s="111">
        <f t="shared" si="232"/>
        <v>0</v>
      </c>
      <c r="AW86" s="111">
        <f t="shared" si="232"/>
        <v>0</v>
      </c>
      <c r="AX86" s="111">
        <f t="shared" si="232"/>
        <v>0</v>
      </c>
      <c r="AY86" s="111">
        <f t="shared" si="232"/>
        <v>0</v>
      </c>
      <c r="AZ86" s="111">
        <f t="shared" si="232"/>
        <v>0</v>
      </c>
      <c r="BA86" s="111">
        <f t="shared" si="232"/>
        <v>0</v>
      </c>
      <c r="BB86" s="111">
        <f t="shared" si="232"/>
        <v>0</v>
      </c>
      <c r="BC86" s="111">
        <f t="shared" si="232"/>
        <v>0</v>
      </c>
      <c r="BD86" s="111">
        <f t="shared" si="232"/>
        <v>0</v>
      </c>
      <c r="BE86" s="111">
        <f t="shared" si="232"/>
        <v>0</v>
      </c>
      <c r="BF86" s="91">
        <f t="shared" si="214"/>
        <v>0</v>
      </c>
      <c r="BG86" s="117"/>
      <c r="BH86" s="117"/>
      <c r="BI86" s="117"/>
      <c r="BJ86" s="117"/>
      <c r="BK86" s="117"/>
      <c r="BL86" s="117"/>
      <c r="BN86" s="70"/>
      <c r="BQ86" s="106"/>
    </row>
    <row r="87" spans="1:69" ht="12.75" customHeight="1" outlineLevel="1">
      <c r="A87" s="2" t="s">
        <v>140</v>
      </c>
      <c r="B87" s="3" t="s">
        <v>160</v>
      </c>
      <c r="C87" s="20" t="s">
        <v>73</v>
      </c>
      <c r="D87" s="109"/>
      <c r="E87" s="287"/>
      <c r="F87" s="109">
        <f>F50*G7</f>
        <v>800</v>
      </c>
      <c r="G87" s="127">
        <f aca="true" t="shared" si="233" ref="G87:R87">G50*G7</f>
        <v>66.66666666666667</v>
      </c>
      <c r="H87" s="127">
        <f t="shared" si="233"/>
        <v>66.66666666666667</v>
      </c>
      <c r="I87" s="118">
        <f t="shared" si="233"/>
        <v>66.66666666666667</v>
      </c>
      <c r="J87" s="127">
        <f t="shared" si="233"/>
        <v>80</v>
      </c>
      <c r="K87" s="127">
        <f t="shared" si="233"/>
        <v>93.33333333333334</v>
      </c>
      <c r="L87" s="127">
        <f t="shared" si="233"/>
        <v>106.66666666666667</v>
      </c>
      <c r="M87" s="127">
        <f t="shared" si="233"/>
        <v>120</v>
      </c>
      <c r="N87" s="127">
        <f t="shared" si="233"/>
        <v>133.33333333333334</v>
      </c>
      <c r="O87" s="118">
        <f t="shared" si="233"/>
        <v>133.33333333333334</v>
      </c>
      <c r="P87" s="111">
        <f t="shared" si="233"/>
        <v>133.33333333333334</v>
      </c>
      <c r="Q87" s="111">
        <f t="shared" si="233"/>
        <v>133.33333333333334</v>
      </c>
      <c r="R87" s="111">
        <f t="shared" si="233"/>
        <v>133.33333333333334</v>
      </c>
      <c r="S87" s="91">
        <f t="shared" si="208"/>
        <v>1266.6666666666667</v>
      </c>
      <c r="T87" s="111">
        <f aca="true" t="shared" si="234" ref="T87:AE87">T50*T7</f>
        <v>133.33333333333334</v>
      </c>
      <c r="U87" s="111">
        <f t="shared" si="234"/>
        <v>133.33333333333334</v>
      </c>
      <c r="V87" s="111">
        <f t="shared" si="234"/>
        <v>146.66666666666669</v>
      </c>
      <c r="W87" s="111">
        <f t="shared" si="234"/>
        <v>173.33333333333334</v>
      </c>
      <c r="X87" s="111">
        <f t="shared" si="234"/>
        <v>213.33333333333334</v>
      </c>
      <c r="Y87" s="111">
        <f t="shared" si="234"/>
        <v>240</v>
      </c>
      <c r="Z87" s="111">
        <f t="shared" si="234"/>
        <v>266.6666666666667</v>
      </c>
      <c r="AA87" s="111">
        <f t="shared" si="234"/>
        <v>266.6666666666667</v>
      </c>
      <c r="AB87" s="111">
        <f t="shared" si="234"/>
        <v>266.6666666666667</v>
      </c>
      <c r="AC87" s="111">
        <f t="shared" si="234"/>
        <v>266.6666666666667</v>
      </c>
      <c r="AD87" s="111">
        <f t="shared" si="234"/>
        <v>266.6666666666667</v>
      </c>
      <c r="AE87" s="111">
        <f t="shared" si="234"/>
        <v>266.6666666666667</v>
      </c>
      <c r="AF87" s="91">
        <f t="shared" si="210"/>
        <v>2640</v>
      </c>
      <c r="AG87" s="111">
        <f aca="true" t="shared" si="235" ref="AG87:AR87">AG50*AG7</f>
        <v>133.33333333333334</v>
      </c>
      <c r="AH87" s="111">
        <f t="shared" si="235"/>
        <v>266.6666666666667</v>
      </c>
      <c r="AI87" s="111">
        <f t="shared" si="235"/>
        <v>280</v>
      </c>
      <c r="AJ87" s="111">
        <f t="shared" si="235"/>
        <v>293.33333333333337</v>
      </c>
      <c r="AK87" s="111">
        <f t="shared" si="235"/>
        <v>306.6666666666667</v>
      </c>
      <c r="AL87" s="111">
        <f t="shared" si="235"/>
        <v>320</v>
      </c>
      <c r="AM87" s="111">
        <f t="shared" si="235"/>
        <v>333.33333333333337</v>
      </c>
      <c r="AN87" s="111">
        <f t="shared" si="235"/>
        <v>333.33333333333337</v>
      </c>
      <c r="AO87" s="111">
        <f t="shared" si="235"/>
        <v>333.33333333333337</v>
      </c>
      <c r="AP87" s="111">
        <f t="shared" si="235"/>
        <v>333.33333333333337</v>
      </c>
      <c r="AQ87" s="111">
        <f t="shared" si="235"/>
        <v>333.33333333333337</v>
      </c>
      <c r="AR87" s="111">
        <f t="shared" si="235"/>
        <v>333.33333333333337</v>
      </c>
      <c r="AS87" s="91">
        <f t="shared" si="212"/>
        <v>3600.000000000001</v>
      </c>
      <c r="AT87" s="111">
        <f aca="true" t="shared" si="236" ref="AT87:BE87">AT50*AT7</f>
        <v>333.33333333333337</v>
      </c>
      <c r="AU87" s="111">
        <f t="shared" si="236"/>
        <v>333.33333333333337</v>
      </c>
      <c r="AV87" s="111">
        <f t="shared" si="236"/>
        <v>360</v>
      </c>
      <c r="AW87" s="111">
        <f t="shared" si="236"/>
        <v>373.33333333333337</v>
      </c>
      <c r="AX87" s="111">
        <f t="shared" si="236"/>
        <v>386.6666666666667</v>
      </c>
      <c r="AY87" s="111">
        <f t="shared" si="236"/>
        <v>400</v>
      </c>
      <c r="AZ87" s="111">
        <f t="shared" si="236"/>
        <v>413.33333333333337</v>
      </c>
      <c r="BA87" s="111">
        <f t="shared" si="236"/>
        <v>426.6666666666667</v>
      </c>
      <c r="BB87" s="111">
        <f t="shared" si="236"/>
        <v>426.6666666666667</v>
      </c>
      <c r="BC87" s="111">
        <f t="shared" si="236"/>
        <v>426.6666666666667</v>
      </c>
      <c r="BD87" s="111">
        <f t="shared" si="236"/>
        <v>426.6666666666667</v>
      </c>
      <c r="BE87" s="111">
        <f t="shared" si="236"/>
        <v>426.6666666666667</v>
      </c>
      <c r="BF87" s="91">
        <f t="shared" si="214"/>
        <v>4733.333333333334</v>
      </c>
      <c r="BG87" s="117"/>
      <c r="BH87" s="117"/>
      <c r="BI87" s="117"/>
      <c r="BJ87" s="117"/>
      <c r="BK87" s="117"/>
      <c r="BL87" s="117"/>
      <c r="BN87" s="70"/>
      <c r="BQ87" s="106"/>
    </row>
    <row r="88" spans="1:69" ht="12.75" customHeight="1" outlineLevel="1">
      <c r="A88" s="2" t="s">
        <v>141</v>
      </c>
      <c r="B88" s="3" t="s">
        <v>161</v>
      </c>
      <c r="C88" s="20" t="s">
        <v>191</v>
      </c>
      <c r="D88" s="119">
        <v>5</v>
      </c>
      <c r="E88" s="287" t="s">
        <v>54</v>
      </c>
      <c r="F88" s="109">
        <f>F11*F12+F13</f>
        <v>11000</v>
      </c>
      <c r="G88" s="127">
        <f aca="true" t="shared" si="237" ref="G88:R88">$D$88*G11</f>
        <v>100</v>
      </c>
      <c r="H88" s="127">
        <f t="shared" si="237"/>
        <v>106.49999999999999</v>
      </c>
      <c r="I88" s="127">
        <f t="shared" si="237"/>
        <v>113.42249999999999</v>
      </c>
      <c r="J88" s="127">
        <f t="shared" si="237"/>
        <v>120.79496249999998</v>
      </c>
      <c r="K88" s="127">
        <f t="shared" si="237"/>
        <v>128.64663506249997</v>
      </c>
      <c r="L88" s="127">
        <f t="shared" si="237"/>
        <v>137.00866634156245</v>
      </c>
      <c r="M88" s="127">
        <f t="shared" si="237"/>
        <v>145.914229653764</v>
      </c>
      <c r="N88" s="127">
        <f t="shared" si="237"/>
        <v>155.39865458125865</v>
      </c>
      <c r="O88" s="127">
        <f t="shared" si="237"/>
        <v>165.49956712904049</v>
      </c>
      <c r="P88" s="127">
        <f t="shared" si="237"/>
        <v>176.2570389924281</v>
      </c>
      <c r="Q88" s="127">
        <f t="shared" si="237"/>
        <v>187.71374652693595</v>
      </c>
      <c r="R88" s="118">
        <f t="shared" si="237"/>
        <v>199.91514005118677</v>
      </c>
      <c r="S88" s="91">
        <f t="shared" si="208"/>
        <v>1737.0711408386765</v>
      </c>
      <c r="T88" s="118">
        <f aca="true" t="shared" si="238" ref="T88:AE88">$D$88*T11</f>
        <v>212.9096241545139</v>
      </c>
      <c r="U88" s="118">
        <f t="shared" si="238"/>
        <v>226.74874972455729</v>
      </c>
      <c r="V88" s="118">
        <f t="shared" si="238"/>
        <v>241.48741845665353</v>
      </c>
      <c r="W88" s="118">
        <f t="shared" si="238"/>
        <v>257.184100656336</v>
      </c>
      <c r="X88" s="118">
        <f t="shared" si="238"/>
        <v>273.9010671989978</v>
      </c>
      <c r="Y88" s="118">
        <f t="shared" si="238"/>
        <v>291.70463656693266</v>
      </c>
      <c r="Z88" s="118">
        <f t="shared" si="238"/>
        <v>310.6654379437833</v>
      </c>
      <c r="AA88" s="118">
        <f t="shared" si="238"/>
        <v>330.85869141012915</v>
      </c>
      <c r="AB88" s="118">
        <f t="shared" si="238"/>
        <v>352.3645063517875</v>
      </c>
      <c r="AC88" s="118">
        <f t="shared" si="238"/>
        <v>375.2681992646536</v>
      </c>
      <c r="AD88" s="118">
        <f t="shared" si="238"/>
        <v>399.6606322168561</v>
      </c>
      <c r="AE88" s="118">
        <f t="shared" si="238"/>
        <v>425.6385733109517</v>
      </c>
      <c r="AF88" s="91">
        <f t="shared" si="210"/>
        <v>3698.3916372561525</v>
      </c>
      <c r="AG88" s="118">
        <f aca="true" t="shared" si="239" ref="AG88:AR88">$D$88*AG11</f>
        <v>453.30508057616356</v>
      </c>
      <c r="AH88" s="118">
        <f t="shared" si="239"/>
        <v>482.76991081361416</v>
      </c>
      <c r="AI88" s="118">
        <f t="shared" si="239"/>
        <v>514.149955016499</v>
      </c>
      <c r="AJ88" s="118">
        <f t="shared" si="239"/>
        <v>547.5697020925714</v>
      </c>
      <c r="AK88" s="118">
        <f t="shared" si="239"/>
        <v>583.1617327285886</v>
      </c>
      <c r="AL88" s="118">
        <f t="shared" si="239"/>
        <v>621.0672453559469</v>
      </c>
      <c r="AM88" s="118">
        <f t="shared" si="239"/>
        <v>661.4366163040834</v>
      </c>
      <c r="AN88" s="118">
        <f t="shared" si="239"/>
        <v>704.4299963638487</v>
      </c>
      <c r="AO88" s="118">
        <f t="shared" si="239"/>
        <v>750.2179461274989</v>
      </c>
      <c r="AP88" s="118">
        <f t="shared" si="239"/>
        <v>798.9821126257863</v>
      </c>
      <c r="AQ88" s="118">
        <f t="shared" si="239"/>
        <v>850.9159499464623</v>
      </c>
      <c r="AR88" s="118">
        <f t="shared" si="239"/>
        <v>906.2254866929823</v>
      </c>
      <c r="AS88" s="91">
        <f t="shared" si="212"/>
        <v>7874.231734644046</v>
      </c>
      <c r="AT88" s="118">
        <f aca="true" t="shared" si="240" ref="AT88:BE88">$D$88*AT11</f>
        <v>965.1301433280262</v>
      </c>
      <c r="AU88" s="118">
        <f t="shared" si="240"/>
        <v>1027.8636026443478</v>
      </c>
      <c r="AV88" s="118">
        <f t="shared" si="240"/>
        <v>1094.6747368162303</v>
      </c>
      <c r="AW88" s="118">
        <f t="shared" si="240"/>
        <v>1165.8285947092852</v>
      </c>
      <c r="AX88" s="118">
        <f t="shared" si="240"/>
        <v>1241.6074533653887</v>
      </c>
      <c r="AY88" s="118">
        <f t="shared" si="240"/>
        <v>1322.311937834139</v>
      </c>
      <c r="AZ88" s="118">
        <f t="shared" si="240"/>
        <v>1408.2622137933577</v>
      </c>
      <c r="BA88" s="118">
        <f t="shared" si="240"/>
        <v>1499.799257689926</v>
      </c>
      <c r="BB88" s="118">
        <f t="shared" si="240"/>
        <v>1597.286209439771</v>
      </c>
      <c r="BC88" s="118">
        <f t="shared" si="240"/>
        <v>1701.109813053356</v>
      </c>
      <c r="BD88" s="118">
        <f t="shared" si="240"/>
        <v>1811.681950901824</v>
      </c>
      <c r="BE88" s="118">
        <f t="shared" si="240"/>
        <v>1929.4412777104424</v>
      </c>
      <c r="BF88" s="91">
        <f t="shared" si="214"/>
        <v>16764.997191286096</v>
      </c>
      <c r="BG88" s="117"/>
      <c r="BH88" s="117"/>
      <c r="BI88" s="117"/>
      <c r="BJ88" s="117"/>
      <c r="BK88" s="117"/>
      <c r="BL88" s="117"/>
      <c r="BN88" s="70"/>
      <c r="BQ88" s="106"/>
    </row>
    <row r="89" spans="1:69" ht="12.75" customHeight="1" outlineLevel="1">
      <c r="A89" s="2" t="s">
        <v>55</v>
      </c>
      <c r="B89" s="3"/>
      <c r="C89" s="20" t="s">
        <v>73</v>
      </c>
      <c r="D89" s="119">
        <v>10</v>
      </c>
      <c r="E89" s="287" t="s">
        <v>60</v>
      </c>
      <c r="F89" s="119"/>
      <c r="G89" s="128">
        <f>$D$89*G7</f>
        <v>50</v>
      </c>
      <c r="H89" s="128">
        <f aca="true" t="shared" si="241" ref="H89:R89">$D$89*H7</f>
        <v>50</v>
      </c>
      <c r="I89" s="128">
        <f t="shared" si="241"/>
        <v>50</v>
      </c>
      <c r="J89" s="128">
        <f t="shared" si="241"/>
        <v>60</v>
      </c>
      <c r="K89" s="128">
        <f t="shared" si="241"/>
        <v>70</v>
      </c>
      <c r="L89" s="128">
        <f t="shared" si="241"/>
        <v>80</v>
      </c>
      <c r="M89" s="128">
        <f t="shared" si="241"/>
        <v>90</v>
      </c>
      <c r="N89" s="128">
        <f t="shared" si="241"/>
        <v>100</v>
      </c>
      <c r="O89" s="128">
        <f t="shared" si="241"/>
        <v>100</v>
      </c>
      <c r="P89" s="128">
        <f t="shared" si="241"/>
        <v>100</v>
      </c>
      <c r="Q89" s="128">
        <f t="shared" si="241"/>
        <v>100</v>
      </c>
      <c r="R89" s="128">
        <f t="shared" si="241"/>
        <v>100</v>
      </c>
      <c r="S89" s="94">
        <f t="shared" si="208"/>
        <v>950</v>
      </c>
      <c r="T89" s="128">
        <f aca="true" t="shared" si="242" ref="T89:AE89">$D$89*T7</f>
        <v>100</v>
      </c>
      <c r="U89" s="128">
        <f t="shared" si="242"/>
        <v>100</v>
      </c>
      <c r="V89" s="128">
        <f t="shared" si="242"/>
        <v>110</v>
      </c>
      <c r="W89" s="128">
        <f t="shared" si="242"/>
        <v>130</v>
      </c>
      <c r="X89" s="128">
        <f t="shared" si="242"/>
        <v>160</v>
      </c>
      <c r="Y89" s="128">
        <f t="shared" si="242"/>
        <v>180</v>
      </c>
      <c r="Z89" s="128">
        <f t="shared" si="242"/>
        <v>200</v>
      </c>
      <c r="AA89" s="128">
        <f t="shared" si="242"/>
        <v>200</v>
      </c>
      <c r="AB89" s="128">
        <f t="shared" si="242"/>
        <v>200</v>
      </c>
      <c r="AC89" s="128">
        <f t="shared" si="242"/>
        <v>200</v>
      </c>
      <c r="AD89" s="128">
        <f t="shared" si="242"/>
        <v>200</v>
      </c>
      <c r="AE89" s="128">
        <f t="shared" si="242"/>
        <v>200</v>
      </c>
      <c r="AF89" s="94">
        <f t="shared" si="210"/>
        <v>1980</v>
      </c>
      <c r="AG89" s="128">
        <f aca="true" t="shared" si="243" ref="AG89:AR89">$D$89*AG7</f>
        <v>100</v>
      </c>
      <c r="AH89" s="128">
        <f t="shared" si="243"/>
        <v>200</v>
      </c>
      <c r="AI89" s="128">
        <f t="shared" si="243"/>
        <v>210</v>
      </c>
      <c r="AJ89" s="128">
        <f t="shared" si="243"/>
        <v>220</v>
      </c>
      <c r="AK89" s="128">
        <f t="shared" si="243"/>
        <v>230</v>
      </c>
      <c r="AL89" s="128">
        <f t="shared" si="243"/>
        <v>240</v>
      </c>
      <c r="AM89" s="128">
        <f t="shared" si="243"/>
        <v>250</v>
      </c>
      <c r="AN89" s="128">
        <f t="shared" si="243"/>
        <v>250</v>
      </c>
      <c r="AO89" s="128">
        <f t="shared" si="243"/>
        <v>250</v>
      </c>
      <c r="AP89" s="128">
        <f t="shared" si="243"/>
        <v>250</v>
      </c>
      <c r="AQ89" s="128">
        <f t="shared" si="243"/>
        <v>250</v>
      </c>
      <c r="AR89" s="128">
        <f t="shared" si="243"/>
        <v>250</v>
      </c>
      <c r="AS89" s="94">
        <f t="shared" si="212"/>
        <v>2700</v>
      </c>
      <c r="AT89" s="128">
        <f aca="true" t="shared" si="244" ref="AT89:BE89">$D$89*AT7</f>
        <v>250</v>
      </c>
      <c r="AU89" s="128">
        <f t="shared" si="244"/>
        <v>250</v>
      </c>
      <c r="AV89" s="128">
        <f t="shared" si="244"/>
        <v>270</v>
      </c>
      <c r="AW89" s="128">
        <f t="shared" si="244"/>
        <v>280</v>
      </c>
      <c r="AX89" s="128">
        <f t="shared" si="244"/>
        <v>290</v>
      </c>
      <c r="AY89" s="128">
        <f t="shared" si="244"/>
        <v>300</v>
      </c>
      <c r="AZ89" s="128">
        <f t="shared" si="244"/>
        <v>310</v>
      </c>
      <c r="BA89" s="128">
        <f t="shared" si="244"/>
        <v>320</v>
      </c>
      <c r="BB89" s="128">
        <f t="shared" si="244"/>
        <v>320</v>
      </c>
      <c r="BC89" s="128">
        <f t="shared" si="244"/>
        <v>320</v>
      </c>
      <c r="BD89" s="128">
        <f t="shared" si="244"/>
        <v>320</v>
      </c>
      <c r="BE89" s="128">
        <f t="shared" si="244"/>
        <v>320</v>
      </c>
      <c r="BF89" s="94">
        <f t="shared" si="214"/>
        <v>3550</v>
      </c>
      <c r="BG89" s="306"/>
      <c r="BH89" s="306"/>
      <c r="BI89" s="306"/>
      <c r="BJ89" s="306"/>
      <c r="BK89" s="306"/>
      <c r="BL89" s="306"/>
      <c r="BN89" s="70"/>
      <c r="BQ89" s="106"/>
    </row>
    <row r="90" spans="1:69" ht="12.75" customHeight="1" outlineLevel="1">
      <c r="A90" s="2" t="s">
        <v>142</v>
      </c>
      <c r="B90" s="3" t="s">
        <v>161</v>
      </c>
      <c r="C90" s="20" t="s">
        <v>210</v>
      </c>
      <c r="D90" s="119">
        <v>10</v>
      </c>
      <c r="E90" s="289">
        <v>500</v>
      </c>
      <c r="F90" s="109">
        <f>E90*G7</f>
        <v>2500</v>
      </c>
      <c r="G90" s="128">
        <f>$D$90*G7</f>
        <v>50</v>
      </c>
      <c r="H90" s="128">
        <f aca="true" t="shared" si="245" ref="H90:R90">$D$90*H7</f>
        <v>50</v>
      </c>
      <c r="I90" s="128">
        <f t="shared" si="245"/>
        <v>50</v>
      </c>
      <c r="J90" s="128">
        <f t="shared" si="245"/>
        <v>60</v>
      </c>
      <c r="K90" s="128">
        <f t="shared" si="245"/>
        <v>70</v>
      </c>
      <c r="L90" s="128">
        <f t="shared" si="245"/>
        <v>80</v>
      </c>
      <c r="M90" s="128">
        <f t="shared" si="245"/>
        <v>90</v>
      </c>
      <c r="N90" s="128">
        <f t="shared" si="245"/>
        <v>100</v>
      </c>
      <c r="O90" s="128">
        <f t="shared" si="245"/>
        <v>100</v>
      </c>
      <c r="P90" s="128">
        <f t="shared" si="245"/>
        <v>100</v>
      </c>
      <c r="Q90" s="128">
        <f t="shared" si="245"/>
        <v>100</v>
      </c>
      <c r="R90" s="128">
        <f t="shared" si="245"/>
        <v>100</v>
      </c>
      <c r="S90" s="91">
        <f t="shared" si="208"/>
        <v>950</v>
      </c>
      <c r="T90" s="128">
        <f aca="true" t="shared" si="246" ref="T90:AE90">$D$90*T7</f>
        <v>100</v>
      </c>
      <c r="U90" s="128">
        <f t="shared" si="246"/>
        <v>100</v>
      </c>
      <c r="V90" s="128">
        <f t="shared" si="246"/>
        <v>110</v>
      </c>
      <c r="W90" s="128">
        <f t="shared" si="246"/>
        <v>130</v>
      </c>
      <c r="X90" s="128">
        <f t="shared" si="246"/>
        <v>160</v>
      </c>
      <c r="Y90" s="128">
        <f t="shared" si="246"/>
        <v>180</v>
      </c>
      <c r="Z90" s="128">
        <f t="shared" si="246"/>
        <v>200</v>
      </c>
      <c r="AA90" s="128">
        <f t="shared" si="246"/>
        <v>200</v>
      </c>
      <c r="AB90" s="128">
        <f t="shared" si="246"/>
        <v>200</v>
      </c>
      <c r="AC90" s="128">
        <f t="shared" si="246"/>
        <v>200</v>
      </c>
      <c r="AD90" s="128">
        <f t="shared" si="246"/>
        <v>200</v>
      </c>
      <c r="AE90" s="128">
        <f t="shared" si="246"/>
        <v>200</v>
      </c>
      <c r="AF90" s="91">
        <f t="shared" si="210"/>
        <v>1980</v>
      </c>
      <c r="AG90" s="128">
        <f aca="true" t="shared" si="247" ref="AG90:AR90">$D$90*AG7</f>
        <v>100</v>
      </c>
      <c r="AH90" s="128">
        <f t="shared" si="247"/>
        <v>200</v>
      </c>
      <c r="AI90" s="128">
        <f t="shared" si="247"/>
        <v>210</v>
      </c>
      <c r="AJ90" s="128">
        <f t="shared" si="247"/>
        <v>220</v>
      </c>
      <c r="AK90" s="128">
        <f t="shared" si="247"/>
        <v>230</v>
      </c>
      <c r="AL90" s="128">
        <f t="shared" si="247"/>
        <v>240</v>
      </c>
      <c r="AM90" s="128">
        <f t="shared" si="247"/>
        <v>250</v>
      </c>
      <c r="AN90" s="128">
        <f t="shared" si="247"/>
        <v>250</v>
      </c>
      <c r="AO90" s="128">
        <f t="shared" si="247"/>
        <v>250</v>
      </c>
      <c r="AP90" s="128">
        <f t="shared" si="247"/>
        <v>250</v>
      </c>
      <c r="AQ90" s="128">
        <f t="shared" si="247"/>
        <v>250</v>
      </c>
      <c r="AR90" s="128">
        <f t="shared" si="247"/>
        <v>250</v>
      </c>
      <c r="AS90" s="91">
        <f t="shared" si="212"/>
        <v>2700</v>
      </c>
      <c r="AT90" s="128">
        <f aca="true" t="shared" si="248" ref="AT90:BE90">$D$90*AT7</f>
        <v>250</v>
      </c>
      <c r="AU90" s="128">
        <f t="shared" si="248"/>
        <v>250</v>
      </c>
      <c r="AV90" s="128">
        <f t="shared" si="248"/>
        <v>270</v>
      </c>
      <c r="AW90" s="128">
        <f t="shared" si="248"/>
        <v>280</v>
      </c>
      <c r="AX90" s="128">
        <f t="shared" si="248"/>
        <v>290</v>
      </c>
      <c r="AY90" s="128">
        <f t="shared" si="248"/>
        <v>300</v>
      </c>
      <c r="AZ90" s="128">
        <f t="shared" si="248"/>
        <v>310</v>
      </c>
      <c r="BA90" s="128">
        <f t="shared" si="248"/>
        <v>320</v>
      </c>
      <c r="BB90" s="128">
        <f t="shared" si="248"/>
        <v>320</v>
      </c>
      <c r="BC90" s="128">
        <f t="shared" si="248"/>
        <v>320</v>
      </c>
      <c r="BD90" s="128">
        <f t="shared" si="248"/>
        <v>320</v>
      </c>
      <c r="BE90" s="128">
        <f t="shared" si="248"/>
        <v>320</v>
      </c>
      <c r="BF90" s="91">
        <f t="shared" si="214"/>
        <v>3550</v>
      </c>
      <c r="BG90" s="117"/>
      <c r="BH90" s="117"/>
      <c r="BI90" s="117"/>
      <c r="BJ90" s="117"/>
      <c r="BK90" s="117"/>
      <c r="BL90" s="117"/>
      <c r="BN90" s="70"/>
      <c r="BQ90" s="106"/>
    </row>
    <row r="91" spans="1:69" ht="12.75" customHeight="1" outlineLevel="1">
      <c r="A91" s="2" t="s">
        <v>143</v>
      </c>
      <c r="B91" s="3" t="s">
        <v>158</v>
      </c>
      <c r="C91" s="20" t="s">
        <v>73</v>
      </c>
      <c r="D91" s="109"/>
      <c r="E91" s="287"/>
      <c r="F91" s="109"/>
      <c r="G91" s="127">
        <f aca="true" t="shared" si="249" ref="G91:R91">G$53*G7</f>
        <v>200</v>
      </c>
      <c r="H91" s="111">
        <f t="shared" si="249"/>
        <v>200</v>
      </c>
      <c r="I91" s="111">
        <f t="shared" si="249"/>
        <v>200</v>
      </c>
      <c r="J91" s="111">
        <f t="shared" si="249"/>
        <v>240</v>
      </c>
      <c r="K91" s="111">
        <f t="shared" si="249"/>
        <v>280</v>
      </c>
      <c r="L91" s="111">
        <f t="shared" si="249"/>
        <v>320</v>
      </c>
      <c r="M91" s="111">
        <f t="shared" si="249"/>
        <v>360</v>
      </c>
      <c r="N91" s="111">
        <f t="shared" si="249"/>
        <v>400</v>
      </c>
      <c r="O91" s="111">
        <f t="shared" si="249"/>
        <v>400</v>
      </c>
      <c r="P91" s="111">
        <f t="shared" si="249"/>
        <v>400</v>
      </c>
      <c r="Q91" s="111">
        <f t="shared" si="249"/>
        <v>400</v>
      </c>
      <c r="R91" s="111">
        <f t="shared" si="249"/>
        <v>400</v>
      </c>
      <c r="S91" s="91">
        <f t="shared" si="208"/>
        <v>3800</v>
      </c>
      <c r="T91" s="111">
        <f aca="true" t="shared" si="250" ref="T91:AE91">T$53*T7</f>
        <v>400</v>
      </c>
      <c r="U91" s="111">
        <f t="shared" si="250"/>
        <v>400</v>
      </c>
      <c r="V91" s="111">
        <f t="shared" si="250"/>
        <v>440</v>
      </c>
      <c r="W91" s="111">
        <f t="shared" si="250"/>
        <v>520</v>
      </c>
      <c r="X91" s="111">
        <f t="shared" si="250"/>
        <v>640</v>
      </c>
      <c r="Y91" s="111">
        <f t="shared" si="250"/>
        <v>720</v>
      </c>
      <c r="Z91" s="111">
        <f t="shared" si="250"/>
        <v>800</v>
      </c>
      <c r="AA91" s="111">
        <f t="shared" si="250"/>
        <v>800</v>
      </c>
      <c r="AB91" s="111">
        <f t="shared" si="250"/>
        <v>800</v>
      </c>
      <c r="AC91" s="111">
        <f t="shared" si="250"/>
        <v>800</v>
      </c>
      <c r="AD91" s="111">
        <f t="shared" si="250"/>
        <v>800</v>
      </c>
      <c r="AE91" s="111">
        <f t="shared" si="250"/>
        <v>800</v>
      </c>
      <c r="AF91" s="91">
        <f t="shared" si="210"/>
        <v>7920</v>
      </c>
      <c r="AG91" s="111">
        <f aca="true" t="shared" si="251" ref="AG91:AR91">AG$53*AG7</f>
        <v>400</v>
      </c>
      <c r="AH91" s="111">
        <f t="shared" si="251"/>
        <v>800</v>
      </c>
      <c r="AI91" s="111">
        <f t="shared" si="251"/>
        <v>840</v>
      </c>
      <c r="AJ91" s="111">
        <f t="shared" si="251"/>
        <v>880</v>
      </c>
      <c r="AK91" s="111">
        <f t="shared" si="251"/>
        <v>920</v>
      </c>
      <c r="AL91" s="111">
        <f t="shared" si="251"/>
        <v>960</v>
      </c>
      <c r="AM91" s="111">
        <f t="shared" si="251"/>
        <v>1000</v>
      </c>
      <c r="AN91" s="111">
        <f t="shared" si="251"/>
        <v>1000</v>
      </c>
      <c r="AO91" s="111">
        <f t="shared" si="251"/>
        <v>1000</v>
      </c>
      <c r="AP91" s="111">
        <f t="shared" si="251"/>
        <v>1000</v>
      </c>
      <c r="AQ91" s="111">
        <f t="shared" si="251"/>
        <v>1000</v>
      </c>
      <c r="AR91" s="111">
        <f t="shared" si="251"/>
        <v>1000</v>
      </c>
      <c r="AS91" s="91">
        <f t="shared" si="212"/>
        <v>10800</v>
      </c>
      <c r="AT91" s="111">
        <f aca="true" t="shared" si="252" ref="AT91:BE91">AT$53*AT7</f>
        <v>1000</v>
      </c>
      <c r="AU91" s="111">
        <f t="shared" si="252"/>
        <v>1000</v>
      </c>
      <c r="AV91" s="111">
        <f t="shared" si="252"/>
        <v>1080</v>
      </c>
      <c r="AW91" s="111">
        <f t="shared" si="252"/>
        <v>1120</v>
      </c>
      <c r="AX91" s="111">
        <f t="shared" si="252"/>
        <v>1160</v>
      </c>
      <c r="AY91" s="111">
        <f t="shared" si="252"/>
        <v>1200</v>
      </c>
      <c r="AZ91" s="111">
        <f t="shared" si="252"/>
        <v>1240</v>
      </c>
      <c r="BA91" s="111">
        <f t="shared" si="252"/>
        <v>1280</v>
      </c>
      <c r="BB91" s="111">
        <f t="shared" si="252"/>
        <v>1280</v>
      </c>
      <c r="BC91" s="111">
        <f t="shared" si="252"/>
        <v>1280</v>
      </c>
      <c r="BD91" s="111">
        <f t="shared" si="252"/>
        <v>1280</v>
      </c>
      <c r="BE91" s="111">
        <f t="shared" si="252"/>
        <v>1280</v>
      </c>
      <c r="BF91" s="91">
        <f t="shared" si="214"/>
        <v>14200</v>
      </c>
      <c r="BG91" s="117"/>
      <c r="BH91" s="117"/>
      <c r="BI91" s="117"/>
      <c r="BJ91" s="117"/>
      <c r="BK91" s="117"/>
      <c r="BL91" s="117"/>
      <c r="BN91" s="70"/>
      <c r="BQ91" s="106"/>
    </row>
    <row r="92" spans="1:69" ht="12.75" customHeight="1" outlineLevel="1">
      <c r="A92" s="2" t="s">
        <v>144</v>
      </c>
      <c r="B92" s="3" t="s">
        <v>163</v>
      </c>
      <c r="C92" s="20" t="s">
        <v>74</v>
      </c>
      <c r="D92" s="244">
        <v>0.15</v>
      </c>
      <c r="E92" s="287"/>
      <c r="F92" s="244"/>
      <c r="G92" s="127">
        <f>G67*$D$92</f>
        <v>59.653687500000004</v>
      </c>
      <c r="H92" s="127">
        <f aca="true" t="shared" si="253" ref="H92:R92">H67*$D$92</f>
        <v>63.86828174999999</v>
      </c>
      <c r="I92" s="127">
        <f t="shared" si="253"/>
        <v>81.83474523843746</v>
      </c>
      <c r="J92" s="127">
        <f t="shared" si="253"/>
        <v>108.0281993079172</v>
      </c>
      <c r="K92" s="127">
        <f t="shared" si="253"/>
        <v>130.62469781981937</v>
      </c>
      <c r="L92" s="127">
        <f t="shared" si="253"/>
        <v>144.9031210100779</v>
      </c>
      <c r="M92" s="127">
        <f t="shared" si="253"/>
        <v>168.95522780873821</v>
      </c>
      <c r="N92" s="127">
        <f t="shared" si="253"/>
        <v>188.29121499129386</v>
      </c>
      <c r="O92" s="127">
        <f t="shared" si="253"/>
        <v>182.76395674477516</v>
      </c>
      <c r="P92" s="127">
        <f t="shared" si="253"/>
        <v>189.42265690217644</v>
      </c>
      <c r="Q92" s="127">
        <f t="shared" si="253"/>
        <v>183.86218536085448</v>
      </c>
      <c r="R92" s="127">
        <f t="shared" si="253"/>
        <v>190.5608976475016</v>
      </c>
      <c r="S92" s="91">
        <f t="shared" si="208"/>
        <v>1692.7688720815916</v>
      </c>
      <c r="T92" s="127">
        <f aca="true" t="shared" si="254" ref="T92:AE92">T67*$D$92</f>
        <v>191.13258034044404</v>
      </c>
      <c r="U92" s="127">
        <f t="shared" si="254"/>
        <v>191.7059780814654</v>
      </c>
      <c r="V92" s="127">
        <f t="shared" si="254"/>
        <v>211.50920561728068</v>
      </c>
      <c r="W92" s="127">
        <f t="shared" si="254"/>
        <v>280.2112412236938</v>
      </c>
      <c r="X92" s="127">
        <f t="shared" si="254"/>
        <v>364.1157894054929</v>
      </c>
      <c r="Y92" s="127">
        <f t="shared" si="254"/>
        <v>410.859153870423</v>
      </c>
      <c r="Z92" s="127">
        <f t="shared" si="254"/>
        <v>457.8797014800379</v>
      </c>
      <c r="AA92" s="127">
        <f t="shared" si="254"/>
        <v>459.25334058447805</v>
      </c>
      <c r="AB92" s="127">
        <f t="shared" si="254"/>
        <v>483.66265563654304</v>
      </c>
      <c r="AC92" s="127">
        <f t="shared" si="254"/>
        <v>531.3149429942575</v>
      </c>
      <c r="AD92" s="127">
        <f t="shared" si="254"/>
        <v>532.9088878232403</v>
      </c>
      <c r="AE92" s="127">
        <f t="shared" si="254"/>
        <v>488.0286914878657</v>
      </c>
      <c r="AF92" s="91">
        <f t="shared" si="210"/>
        <v>4602.582168545223</v>
      </c>
      <c r="AG92" s="127">
        <f aca="true" t="shared" si="255" ref="AG92:AR92">AG67*$D$92</f>
        <v>244.7463887811646</v>
      </c>
      <c r="AH92" s="127">
        <f t="shared" si="255"/>
        <v>490.96125589501617</v>
      </c>
      <c r="AI92" s="127">
        <f t="shared" si="255"/>
        <v>566.2992606121064</v>
      </c>
      <c r="AJ92" s="127">
        <f t="shared" si="255"/>
        <v>646.788793202212</v>
      </c>
      <c r="AK92" s="127">
        <f t="shared" si="255"/>
        <v>678.2168486537195</v>
      </c>
      <c r="AL92" s="127">
        <f t="shared" si="255"/>
        <v>709.827651338797</v>
      </c>
      <c r="AM92" s="127">
        <f t="shared" si="255"/>
        <v>741.6220148883472</v>
      </c>
      <c r="AN92" s="127">
        <f t="shared" si="255"/>
        <v>773.6007561703326</v>
      </c>
      <c r="AO92" s="127">
        <f t="shared" si="255"/>
        <v>775.9215584388437</v>
      </c>
      <c r="AP92" s="127">
        <f t="shared" si="255"/>
        <v>718.3839905669169</v>
      </c>
      <c r="AQ92" s="127">
        <f t="shared" si="255"/>
        <v>720.5391425386175</v>
      </c>
      <c r="AR92" s="127">
        <f t="shared" si="255"/>
        <v>752.813291631493</v>
      </c>
      <c r="AS92" s="91">
        <f t="shared" si="212"/>
        <v>7819.720952717567</v>
      </c>
      <c r="AT92" s="127">
        <f aca="true" t="shared" si="256" ref="AT92:BE92">AT67*$D$92</f>
        <v>694.6659929858764</v>
      </c>
      <c r="AU92" s="127">
        <f t="shared" si="256"/>
        <v>696.7499909648342</v>
      </c>
      <c r="AV92" s="127">
        <f t="shared" si="256"/>
        <v>820.3776741442902</v>
      </c>
      <c r="AW92" s="127">
        <f t="shared" si="256"/>
        <v>887.4468912849989</v>
      </c>
      <c r="AX92" s="127">
        <f t="shared" si="256"/>
        <v>921.8988473859556</v>
      </c>
      <c r="AY92" s="127">
        <f t="shared" si="256"/>
        <v>956.5495282014969</v>
      </c>
      <c r="AZ92" s="127">
        <f t="shared" si="256"/>
        <v>991.3998160123044</v>
      </c>
      <c r="BA92" s="127">
        <f t="shared" si="256"/>
        <v>1065.9294657043856</v>
      </c>
      <c r="BB92" s="127">
        <f t="shared" si="256"/>
        <v>1069.1272541014987</v>
      </c>
      <c r="BC92" s="127">
        <f t="shared" si="256"/>
        <v>992.9024406146324</v>
      </c>
      <c r="BD92" s="127">
        <f t="shared" si="256"/>
        <v>995.8811479364762</v>
      </c>
      <c r="BE92" s="127">
        <f t="shared" si="256"/>
        <v>1038.8235430354969</v>
      </c>
      <c r="BF92" s="91">
        <f t="shared" si="214"/>
        <v>11131.752592372246</v>
      </c>
      <c r="BG92" s="117"/>
      <c r="BH92" s="117"/>
      <c r="BI92" s="117"/>
      <c r="BJ92" s="117"/>
      <c r="BK92" s="117"/>
      <c r="BL92" s="117"/>
      <c r="BN92" s="70"/>
      <c r="BQ92" s="106"/>
    </row>
    <row r="93" spans="1:69" ht="12.75" customHeight="1" outlineLevel="1">
      <c r="A93" s="2" t="s">
        <v>145</v>
      </c>
      <c r="B93" s="3" t="s">
        <v>162</v>
      </c>
      <c r="C93" s="20" t="s">
        <v>73</v>
      </c>
      <c r="D93" s="119">
        <v>50</v>
      </c>
      <c r="E93" s="287" t="s">
        <v>56</v>
      </c>
      <c r="F93" s="109">
        <f>F14</f>
        <v>5000</v>
      </c>
      <c r="G93" s="128">
        <f aca="true" t="shared" si="257" ref="G93:R93">$D$93*G7</f>
        <v>250</v>
      </c>
      <c r="H93" s="112">
        <f t="shared" si="257"/>
        <v>250</v>
      </c>
      <c r="I93" s="112">
        <f t="shared" si="257"/>
        <v>250</v>
      </c>
      <c r="J93" s="112">
        <f t="shared" si="257"/>
        <v>300</v>
      </c>
      <c r="K93" s="112">
        <f t="shared" si="257"/>
        <v>350</v>
      </c>
      <c r="L93" s="112">
        <f t="shared" si="257"/>
        <v>400</v>
      </c>
      <c r="M93" s="112">
        <f t="shared" si="257"/>
        <v>450</v>
      </c>
      <c r="N93" s="112">
        <f t="shared" si="257"/>
        <v>500</v>
      </c>
      <c r="O93" s="112">
        <f t="shared" si="257"/>
        <v>500</v>
      </c>
      <c r="P93" s="112">
        <f t="shared" si="257"/>
        <v>500</v>
      </c>
      <c r="Q93" s="112">
        <f t="shared" si="257"/>
        <v>500</v>
      </c>
      <c r="R93" s="112">
        <f t="shared" si="257"/>
        <v>500</v>
      </c>
      <c r="S93" s="94">
        <f t="shared" si="208"/>
        <v>4750</v>
      </c>
      <c r="T93" s="112">
        <f aca="true" t="shared" si="258" ref="T93:AE93">$D$93*T7</f>
        <v>500</v>
      </c>
      <c r="U93" s="112">
        <f t="shared" si="258"/>
        <v>500</v>
      </c>
      <c r="V93" s="112">
        <f t="shared" si="258"/>
        <v>550</v>
      </c>
      <c r="W93" s="112">
        <f t="shared" si="258"/>
        <v>650</v>
      </c>
      <c r="X93" s="112">
        <f t="shared" si="258"/>
        <v>800</v>
      </c>
      <c r="Y93" s="112">
        <f t="shared" si="258"/>
        <v>900</v>
      </c>
      <c r="Z93" s="112">
        <f t="shared" si="258"/>
        <v>1000</v>
      </c>
      <c r="AA93" s="112">
        <f t="shared" si="258"/>
        <v>1000</v>
      </c>
      <c r="AB93" s="112">
        <f t="shared" si="258"/>
        <v>1000</v>
      </c>
      <c r="AC93" s="112">
        <f t="shared" si="258"/>
        <v>1000</v>
      </c>
      <c r="AD93" s="112">
        <f t="shared" si="258"/>
        <v>1000</v>
      </c>
      <c r="AE93" s="112">
        <f t="shared" si="258"/>
        <v>1000</v>
      </c>
      <c r="AF93" s="94">
        <f t="shared" si="210"/>
        <v>9900</v>
      </c>
      <c r="AG93" s="112">
        <f aca="true" t="shared" si="259" ref="AG93:AR93">$D$93*AG7</f>
        <v>500</v>
      </c>
      <c r="AH93" s="112">
        <f t="shared" si="259"/>
        <v>1000</v>
      </c>
      <c r="AI93" s="112">
        <f t="shared" si="259"/>
        <v>1050</v>
      </c>
      <c r="AJ93" s="112">
        <f t="shared" si="259"/>
        <v>1100</v>
      </c>
      <c r="AK93" s="112">
        <f t="shared" si="259"/>
        <v>1150</v>
      </c>
      <c r="AL93" s="112">
        <f t="shared" si="259"/>
        <v>1200</v>
      </c>
      <c r="AM93" s="112">
        <f t="shared" si="259"/>
        <v>1250</v>
      </c>
      <c r="AN93" s="112">
        <f t="shared" si="259"/>
        <v>1250</v>
      </c>
      <c r="AO93" s="112">
        <f t="shared" si="259"/>
        <v>1250</v>
      </c>
      <c r="AP93" s="112">
        <f t="shared" si="259"/>
        <v>1250</v>
      </c>
      <c r="AQ93" s="112">
        <f t="shared" si="259"/>
        <v>1250</v>
      </c>
      <c r="AR93" s="112">
        <f t="shared" si="259"/>
        <v>1250</v>
      </c>
      <c r="AS93" s="94">
        <f t="shared" si="212"/>
        <v>13500</v>
      </c>
      <c r="AT93" s="112">
        <f aca="true" t="shared" si="260" ref="AT93:BE93">$D$93*AT7</f>
        <v>1250</v>
      </c>
      <c r="AU93" s="112">
        <f t="shared" si="260"/>
        <v>1250</v>
      </c>
      <c r="AV93" s="112">
        <f t="shared" si="260"/>
        <v>1350</v>
      </c>
      <c r="AW93" s="112">
        <f t="shared" si="260"/>
        <v>1400</v>
      </c>
      <c r="AX93" s="112">
        <f t="shared" si="260"/>
        <v>1450</v>
      </c>
      <c r="AY93" s="112">
        <f t="shared" si="260"/>
        <v>1500</v>
      </c>
      <c r="AZ93" s="112">
        <f t="shared" si="260"/>
        <v>1550</v>
      </c>
      <c r="BA93" s="112">
        <f t="shared" si="260"/>
        <v>1600</v>
      </c>
      <c r="BB93" s="112">
        <f t="shared" si="260"/>
        <v>1600</v>
      </c>
      <c r="BC93" s="112">
        <f t="shared" si="260"/>
        <v>1600</v>
      </c>
      <c r="BD93" s="112">
        <f t="shared" si="260"/>
        <v>1600</v>
      </c>
      <c r="BE93" s="112">
        <f t="shared" si="260"/>
        <v>1600</v>
      </c>
      <c r="BF93" s="94">
        <f t="shared" si="214"/>
        <v>17750</v>
      </c>
      <c r="BG93" s="306"/>
      <c r="BH93" s="306"/>
      <c r="BI93" s="306"/>
      <c r="BJ93" s="306"/>
      <c r="BK93" s="306"/>
      <c r="BL93" s="306"/>
      <c r="BN93" s="70"/>
      <c r="BQ93" s="106"/>
    </row>
    <row r="94" spans="1:69" ht="12.75" customHeight="1" outlineLevel="1">
      <c r="A94" s="2" t="s">
        <v>146</v>
      </c>
      <c r="B94" s="3" t="s">
        <v>162</v>
      </c>
      <c r="C94" s="20" t="s">
        <v>210</v>
      </c>
      <c r="D94" s="119">
        <v>5</v>
      </c>
      <c r="E94" s="287"/>
      <c r="F94" s="119"/>
      <c r="G94" s="127">
        <f aca="true" t="shared" si="261" ref="G94:R94">$D$94*G7</f>
        <v>25</v>
      </c>
      <c r="H94" s="111">
        <f t="shared" si="261"/>
        <v>25</v>
      </c>
      <c r="I94" s="111">
        <f t="shared" si="261"/>
        <v>25</v>
      </c>
      <c r="J94" s="111">
        <f t="shared" si="261"/>
        <v>30</v>
      </c>
      <c r="K94" s="111">
        <f t="shared" si="261"/>
        <v>35</v>
      </c>
      <c r="L94" s="111">
        <f t="shared" si="261"/>
        <v>40</v>
      </c>
      <c r="M94" s="111">
        <f t="shared" si="261"/>
        <v>45</v>
      </c>
      <c r="N94" s="111">
        <f t="shared" si="261"/>
        <v>50</v>
      </c>
      <c r="O94" s="111">
        <f t="shared" si="261"/>
        <v>50</v>
      </c>
      <c r="P94" s="111">
        <f t="shared" si="261"/>
        <v>50</v>
      </c>
      <c r="Q94" s="111">
        <f t="shared" si="261"/>
        <v>50</v>
      </c>
      <c r="R94" s="111">
        <f t="shared" si="261"/>
        <v>50</v>
      </c>
      <c r="S94" s="91">
        <f t="shared" si="208"/>
        <v>475</v>
      </c>
      <c r="T94" s="111">
        <f aca="true" t="shared" si="262" ref="T94:AE94">$D$94*T7</f>
        <v>50</v>
      </c>
      <c r="U94" s="111">
        <f t="shared" si="262"/>
        <v>50</v>
      </c>
      <c r="V94" s="111">
        <f t="shared" si="262"/>
        <v>55</v>
      </c>
      <c r="W94" s="111">
        <f t="shared" si="262"/>
        <v>65</v>
      </c>
      <c r="X94" s="111">
        <f t="shared" si="262"/>
        <v>80</v>
      </c>
      <c r="Y94" s="111">
        <f t="shared" si="262"/>
        <v>90</v>
      </c>
      <c r="Z94" s="111">
        <f t="shared" si="262"/>
        <v>100</v>
      </c>
      <c r="AA94" s="111">
        <f t="shared" si="262"/>
        <v>100</v>
      </c>
      <c r="AB94" s="111">
        <f t="shared" si="262"/>
        <v>100</v>
      </c>
      <c r="AC94" s="111">
        <f t="shared" si="262"/>
        <v>100</v>
      </c>
      <c r="AD94" s="111">
        <f t="shared" si="262"/>
        <v>100</v>
      </c>
      <c r="AE94" s="111">
        <f t="shared" si="262"/>
        <v>100</v>
      </c>
      <c r="AF94" s="91">
        <f t="shared" si="210"/>
        <v>990</v>
      </c>
      <c r="AG94" s="111">
        <f aca="true" t="shared" si="263" ref="AG94:AR94">$D$94*AG7</f>
        <v>50</v>
      </c>
      <c r="AH94" s="111">
        <f t="shared" si="263"/>
        <v>100</v>
      </c>
      <c r="AI94" s="111">
        <f t="shared" si="263"/>
        <v>105</v>
      </c>
      <c r="AJ94" s="111">
        <f t="shared" si="263"/>
        <v>110</v>
      </c>
      <c r="AK94" s="111">
        <f t="shared" si="263"/>
        <v>115</v>
      </c>
      <c r="AL94" s="111">
        <f t="shared" si="263"/>
        <v>120</v>
      </c>
      <c r="AM94" s="111">
        <f t="shared" si="263"/>
        <v>125</v>
      </c>
      <c r="AN94" s="111">
        <f t="shared" si="263"/>
        <v>125</v>
      </c>
      <c r="AO94" s="111">
        <f t="shared" si="263"/>
        <v>125</v>
      </c>
      <c r="AP94" s="111">
        <f t="shared" si="263"/>
        <v>125</v>
      </c>
      <c r="AQ94" s="111">
        <f t="shared" si="263"/>
        <v>125</v>
      </c>
      <c r="AR94" s="111">
        <f t="shared" si="263"/>
        <v>125</v>
      </c>
      <c r="AS94" s="91">
        <f t="shared" si="212"/>
        <v>1350</v>
      </c>
      <c r="AT94" s="111">
        <f aca="true" t="shared" si="264" ref="AT94:BE94">$D$94*AT7</f>
        <v>125</v>
      </c>
      <c r="AU94" s="111">
        <f t="shared" si="264"/>
        <v>125</v>
      </c>
      <c r="AV94" s="111">
        <f t="shared" si="264"/>
        <v>135</v>
      </c>
      <c r="AW94" s="111">
        <f t="shared" si="264"/>
        <v>140</v>
      </c>
      <c r="AX94" s="111">
        <f t="shared" si="264"/>
        <v>145</v>
      </c>
      <c r="AY94" s="111">
        <f t="shared" si="264"/>
        <v>150</v>
      </c>
      <c r="AZ94" s="111">
        <f t="shared" si="264"/>
        <v>155</v>
      </c>
      <c r="BA94" s="111">
        <f t="shared" si="264"/>
        <v>160</v>
      </c>
      <c r="BB94" s="111">
        <f t="shared" si="264"/>
        <v>160</v>
      </c>
      <c r="BC94" s="111">
        <f t="shared" si="264"/>
        <v>160</v>
      </c>
      <c r="BD94" s="111">
        <f t="shared" si="264"/>
        <v>160</v>
      </c>
      <c r="BE94" s="111">
        <f t="shared" si="264"/>
        <v>160</v>
      </c>
      <c r="BF94" s="91">
        <f t="shared" si="214"/>
        <v>1775</v>
      </c>
      <c r="BG94" s="117"/>
      <c r="BH94" s="117"/>
      <c r="BI94" s="117"/>
      <c r="BJ94" s="117"/>
      <c r="BK94" s="117"/>
      <c r="BL94" s="117"/>
      <c r="BN94" s="70"/>
      <c r="BQ94" s="106"/>
    </row>
    <row r="95" spans="1:69" ht="12.75" customHeight="1" outlineLevel="1">
      <c r="A95" s="2" t="s">
        <v>0</v>
      </c>
      <c r="B95" s="3"/>
      <c r="C95" s="20" t="s">
        <v>210</v>
      </c>
      <c r="D95" s="119">
        <v>50</v>
      </c>
      <c r="E95" s="287"/>
      <c r="F95" s="119"/>
      <c r="G95" s="127">
        <f>D95</f>
        <v>50</v>
      </c>
      <c r="H95" s="127">
        <f aca="true" t="shared" si="265" ref="H95:R95">G95</f>
        <v>50</v>
      </c>
      <c r="I95" s="127">
        <f t="shared" si="265"/>
        <v>50</v>
      </c>
      <c r="J95" s="127">
        <f t="shared" si="265"/>
        <v>50</v>
      </c>
      <c r="K95" s="127">
        <f t="shared" si="265"/>
        <v>50</v>
      </c>
      <c r="L95" s="127">
        <f t="shared" si="265"/>
        <v>50</v>
      </c>
      <c r="M95" s="127">
        <f t="shared" si="265"/>
        <v>50</v>
      </c>
      <c r="N95" s="127">
        <f t="shared" si="265"/>
        <v>50</v>
      </c>
      <c r="O95" s="127">
        <f t="shared" si="265"/>
        <v>50</v>
      </c>
      <c r="P95" s="127">
        <f t="shared" si="265"/>
        <v>50</v>
      </c>
      <c r="Q95" s="127">
        <f t="shared" si="265"/>
        <v>50</v>
      </c>
      <c r="R95" s="127">
        <f t="shared" si="265"/>
        <v>50</v>
      </c>
      <c r="S95" s="91">
        <f t="shared" si="208"/>
        <v>600</v>
      </c>
      <c r="T95" s="127">
        <f>R95</f>
        <v>50</v>
      </c>
      <c r="U95" s="127">
        <f aca="true" t="shared" si="266" ref="U95:AE95">T95</f>
        <v>50</v>
      </c>
      <c r="V95" s="127">
        <f t="shared" si="266"/>
        <v>50</v>
      </c>
      <c r="W95" s="127">
        <f t="shared" si="266"/>
        <v>50</v>
      </c>
      <c r="X95" s="127">
        <f t="shared" si="266"/>
        <v>50</v>
      </c>
      <c r="Y95" s="127">
        <f t="shared" si="266"/>
        <v>50</v>
      </c>
      <c r="Z95" s="127">
        <f t="shared" si="266"/>
        <v>50</v>
      </c>
      <c r="AA95" s="127">
        <f t="shared" si="266"/>
        <v>50</v>
      </c>
      <c r="AB95" s="127">
        <f t="shared" si="266"/>
        <v>50</v>
      </c>
      <c r="AC95" s="127">
        <f t="shared" si="266"/>
        <v>50</v>
      </c>
      <c r="AD95" s="127">
        <f t="shared" si="266"/>
        <v>50</v>
      </c>
      <c r="AE95" s="127">
        <f t="shared" si="266"/>
        <v>50</v>
      </c>
      <c r="AF95" s="91">
        <f t="shared" si="210"/>
        <v>600</v>
      </c>
      <c r="AG95" s="127">
        <f>AE95</f>
        <v>50</v>
      </c>
      <c r="AH95" s="127">
        <f aca="true" t="shared" si="267" ref="AH95:AR95">AG95</f>
        <v>50</v>
      </c>
      <c r="AI95" s="127">
        <f t="shared" si="267"/>
        <v>50</v>
      </c>
      <c r="AJ95" s="127">
        <f t="shared" si="267"/>
        <v>50</v>
      </c>
      <c r="AK95" s="127">
        <f t="shared" si="267"/>
        <v>50</v>
      </c>
      <c r="AL95" s="127">
        <f t="shared" si="267"/>
        <v>50</v>
      </c>
      <c r="AM95" s="127">
        <f t="shared" si="267"/>
        <v>50</v>
      </c>
      <c r="AN95" s="127">
        <f t="shared" si="267"/>
        <v>50</v>
      </c>
      <c r="AO95" s="127">
        <f t="shared" si="267"/>
        <v>50</v>
      </c>
      <c r="AP95" s="127">
        <f t="shared" si="267"/>
        <v>50</v>
      </c>
      <c r="AQ95" s="127">
        <f t="shared" si="267"/>
        <v>50</v>
      </c>
      <c r="AR95" s="127">
        <f t="shared" si="267"/>
        <v>50</v>
      </c>
      <c r="AS95" s="91">
        <f t="shared" si="212"/>
        <v>600</v>
      </c>
      <c r="AT95" s="127">
        <f>AR95</f>
        <v>50</v>
      </c>
      <c r="AU95" s="127">
        <f aca="true" t="shared" si="268" ref="AU95:BE95">AT95</f>
        <v>50</v>
      </c>
      <c r="AV95" s="127">
        <f t="shared" si="268"/>
        <v>50</v>
      </c>
      <c r="AW95" s="127">
        <f t="shared" si="268"/>
        <v>50</v>
      </c>
      <c r="AX95" s="127">
        <f t="shared" si="268"/>
        <v>50</v>
      </c>
      <c r="AY95" s="127">
        <f t="shared" si="268"/>
        <v>50</v>
      </c>
      <c r="AZ95" s="127">
        <f t="shared" si="268"/>
        <v>50</v>
      </c>
      <c r="BA95" s="127">
        <f t="shared" si="268"/>
        <v>50</v>
      </c>
      <c r="BB95" s="127">
        <f t="shared" si="268"/>
        <v>50</v>
      </c>
      <c r="BC95" s="127">
        <f t="shared" si="268"/>
        <v>50</v>
      </c>
      <c r="BD95" s="127">
        <f t="shared" si="268"/>
        <v>50</v>
      </c>
      <c r="BE95" s="127">
        <f t="shared" si="268"/>
        <v>50</v>
      </c>
      <c r="BF95" s="91">
        <f t="shared" si="214"/>
        <v>600</v>
      </c>
      <c r="BG95" s="117"/>
      <c r="BH95" s="117"/>
      <c r="BI95" s="117"/>
      <c r="BJ95" s="117"/>
      <c r="BK95" s="117"/>
      <c r="BL95" s="117"/>
      <c r="BN95" s="70"/>
      <c r="BQ95" s="106"/>
    </row>
    <row r="96" spans="1:69" ht="12.75" customHeight="1" outlineLevel="1">
      <c r="A96" s="2" t="s">
        <v>1</v>
      </c>
      <c r="C96" s="64" t="s">
        <v>75</v>
      </c>
      <c r="D96" s="109"/>
      <c r="E96" s="287"/>
      <c r="F96" s="109"/>
      <c r="G96" s="127">
        <f aca="true" t="shared" si="269" ref="G96:R96">G65</f>
        <v>33.333333333333336</v>
      </c>
      <c r="H96" s="111">
        <f t="shared" si="269"/>
        <v>67.45666666666666</v>
      </c>
      <c r="I96" s="111">
        <f t="shared" si="269"/>
        <v>103.15888333333332</v>
      </c>
      <c r="J96" s="111">
        <f t="shared" si="269"/>
        <v>140.55539341666665</v>
      </c>
      <c r="K96" s="111">
        <f t="shared" si="269"/>
        <v>179.76885300208332</v>
      </c>
      <c r="L96" s="111">
        <f t="shared" si="269"/>
        <v>220.92964028028538</v>
      </c>
      <c r="M96" s="111">
        <f t="shared" si="269"/>
        <v>264.1763624949092</v>
      </c>
      <c r="N96" s="111">
        <f t="shared" si="269"/>
        <v>309.65639574155557</v>
      </c>
      <c r="O96" s="111">
        <f t="shared" si="269"/>
        <v>357.5264597555443</v>
      </c>
      <c r="P96" s="111">
        <f t="shared" si="269"/>
        <v>407.95322996462664</v>
      </c>
      <c r="Q96" s="111">
        <f t="shared" si="269"/>
        <v>461.11398923079986</v>
      </c>
      <c r="R96" s="111">
        <f t="shared" si="269"/>
        <v>517.1973218629049</v>
      </c>
      <c r="S96" s="91">
        <f t="shared" si="208"/>
        <v>3062.826529082709</v>
      </c>
      <c r="T96" s="111">
        <f aca="true" t="shared" si="270" ref="T96:AE96">T65</f>
        <v>576.4038526494546</v>
      </c>
      <c r="U96" s="111">
        <f t="shared" si="270"/>
        <v>638.9470338398208</v>
      </c>
      <c r="V96" s="111">
        <f t="shared" si="270"/>
        <v>705.053983192198</v>
      </c>
      <c r="W96" s="111">
        <f t="shared" si="270"/>
        <v>774.9663764094238</v>
      </c>
      <c r="X96" s="111">
        <f t="shared" si="270"/>
        <v>848.9413974995746</v>
      </c>
      <c r="Y96" s="111">
        <f t="shared" si="270"/>
        <v>927.2527508281142</v>
      </c>
      <c r="Z96" s="111">
        <f t="shared" si="270"/>
        <v>1010.191738873188</v>
      </c>
      <c r="AA96" s="111">
        <f t="shared" si="270"/>
        <v>1098.0684099563664</v>
      </c>
      <c r="AB96" s="111">
        <f t="shared" si="270"/>
        <v>1191.212780498823</v>
      </c>
      <c r="AC96" s="111">
        <f t="shared" si="270"/>
        <v>1289.9761366486334</v>
      </c>
      <c r="AD96" s="111">
        <f t="shared" si="270"/>
        <v>1394.7324204398337</v>
      </c>
      <c r="AE96" s="111">
        <f t="shared" si="270"/>
        <v>1505.8797059792812</v>
      </c>
      <c r="AF96" s="91">
        <f t="shared" si="210"/>
        <v>11961.626586814711</v>
      </c>
      <c r="AG96" s="111">
        <f aca="true" t="shared" si="271" ref="AG96:AR96">AG65</f>
        <v>1623.8417715145758</v>
      </c>
      <c r="AH96" s="111">
        <f t="shared" si="271"/>
        <v>1749.0697736167313</v>
      </c>
      <c r="AI96" s="111">
        <f t="shared" si="271"/>
        <v>1882.0440301164526</v>
      </c>
      <c r="AJ96" s="111">
        <f t="shared" si="271"/>
        <v>2023.2759188643638</v>
      </c>
      <c r="AK96" s="111">
        <f t="shared" si="271"/>
        <v>2173.3098998450823</v>
      </c>
      <c r="AL96" s="111">
        <f t="shared" si="271"/>
        <v>2332.725668664457</v>
      </c>
      <c r="AM96" s="111">
        <f t="shared" si="271"/>
        <v>2502.140449950502</v>
      </c>
      <c r="AN96" s="111">
        <f t="shared" si="271"/>
        <v>2682.2114397636824</v>
      </c>
      <c r="AO96" s="111">
        <f t="shared" si="271"/>
        <v>2873.638406703392</v>
      </c>
      <c r="AP96" s="111">
        <f t="shared" si="271"/>
        <v>3077.166462027081</v>
      </c>
      <c r="AQ96" s="111">
        <f t="shared" si="271"/>
        <v>3293.5890097690503</v>
      </c>
      <c r="AR96" s="111">
        <f t="shared" si="271"/>
        <v>3523.750888560043</v>
      </c>
      <c r="AS96" s="91">
        <f t="shared" si="212"/>
        <v>29736.763719395414</v>
      </c>
      <c r="AT96" s="111">
        <f aca="true" t="shared" si="272" ref="AT96:BE96">AT65</f>
        <v>3768.551717609331</v>
      </c>
      <c r="AU96" s="111">
        <f t="shared" si="272"/>
        <v>4028.949460120964</v>
      </c>
      <c r="AV96" s="111">
        <f t="shared" si="272"/>
        <v>4305.964218278513</v>
      </c>
      <c r="AW96" s="111">
        <f t="shared" si="272"/>
        <v>4600.682274851309</v>
      </c>
      <c r="AX96" s="111">
        <f t="shared" si="272"/>
        <v>4914.260397453642</v>
      </c>
      <c r="AY96" s="111">
        <f t="shared" si="272"/>
        <v>5247.930422530389</v>
      </c>
      <c r="AZ96" s="111">
        <f t="shared" si="272"/>
        <v>5603.004137252276</v>
      </c>
      <c r="BA96" s="111">
        <f t="shared" si="272"/>
        <v>5980.8784786859405</v>
      </c>
      <c r="BB96" s="111">
        <f t="shared" si="272"/>
        <v>6383.041070862547</v>
      </c>
      <c r="BC96" s="111">
        <f t="shared" si="272"/>
        <v>6811.076121709393</v>
      </c>
      <c r="BD96" s="111">
        <f t="shared" si="272"/>
        <v>7266.670703236468</v>
      </c>
      <c r="BE96" s="111">
        <f t="shared" si="272"/>
        <v>7751.621439890484</v>
      </c>
      <c r="BF96" s="91">
        <f t="shared" si="214"/>
        <v>66662.63044248126</v>
      </c>
      <c r="BG96" s="117"/>
      <c r="BH96" s="117"/>
      <c r="BI96" s="117"/>
      <c r="BJ96" s="117"/>
      <c r="BK96" s="117"/>
      <c r="BL96" s="117"/>
      <c r="BN96" s="70"/>
      <c r="BQ96" s="106"/>
    </row>
    <row r="97" spans="1:69" ht="12.75" customHeight="1" outlineLevel="1">
      <c r="A97" s="2" t="s">
        <v>2</v>
      </c>
      <c r="C97" s="64" t="s">
        <v>76</v>
      </c>
      <c r="D97" s="109"/>
      <c r="E97" s="287"/>
      <c r="F97" s="109"/>
      <c r="G97" s="127">
        <f aca="true" t="shared" si="273" ref="G97:R97">G66</f>
        <v>410</v>
      </c>
      <c r="H97" s="111">
        <f t="shared" si="273"/>
        <v>436.6499999999999</v>
      </c>
      <c r="I97" s="111">
        <f t="shared" si="273"/>
        <v>465.0322499999999</v>
      </c>
      <c r="J97" s="111">
        <f t="shared" si="273"/>
        <v>495.2593462499999</v>
      </c>
      <c r="K97" s="111">
        <f t="shared" si="273"/>
        <v>527.4512037562499</v>
      </c>
      <c r="L97" s="111">
        <f t="shared" si="273"/>
        <v>561.735532000406</v>
      </c>
      <c r="M97" s="111">
        <f t="shared" si="273"/>
        <v>598.2483415804325</v>
      </c>
      <c r="N97" s="111">
        <f t="shared" si="273"/>
        <v>637.1344837831605</v>
      </c>
      <c r="O97" s="111">
        <f t="shared" si="273"/>
        <v>678.548225229066</v>
      </c>
      <c r="P97" s="111">
        <f t="shared" si="273"/>
        <v>722.6538598689552</v>
      </c>
      <c r="Q97" s="111">
        <f t="shared" si="273"/>
        <v>769.6263607604374</v>
      </c>
      <c r="R97" s="111">
        <f t="shared" si="273"/>
        <v>819.6520742098658</v>
      </c>
      <c r="S97" s="91">
        <f t="shared" si="208"/>
        <v>7121.991677438573</v>
      </c>
      <c r="T97" s="111">
        <f aca="true" t="shared" si="274" ref="T97:AE97">T66</f>
        <v>872.929459033507</v>
      </c>
      <c r="U97" s="111">
        <f t="shared" si="274"/>
        <v>929.6698738706849</v>
      </c>
      <c r="V97" s="111">
        <f t="shared" si="274"/>
        <v>990.0984156722794</v>
      </c>
      <c r="W97" s="111">
        <f t="shared" si="274"/>
        <v>1054.4548126909776</v>
      </c>
      <c r="X97" s="111">
        <f t="shared" si="274"/>
        <v>1122.9943755158909</v>
      </c>
      <c r="Y97" s="111">
        <f t="shared" si="274"/>
        <v>1195.989009924424</v>
      </c>
      <c r="Z97" s="111">
        <f t="shared" si="274"/>
        <v>1273.7282955695114</v>
      </c>
      <c r="AA97" s="111">
        <f t="shared" si="274"/>
        <v>1356.5206347815295</v>
      </c>
      <c r="AB97" s="111">
        <f t="shared" si="274"/>
        <v>1444.6944760423287</v>
      </c>
      <c r="AC97" s="111">
        <f t="shared" si="274"/>
        <v>1538.5996169850798</v>
      </c>
      <c r="AD97" s="111">
        <f t="shared" si="274"/>
        <v>1638.6085920891098</v>
      </c>
      <c r="AE97" s="111">
        <f t="shared" si="274"/>
        <v>1745.118150574902</v>
      </c>
      <c r="AF97" s="91">
        <f t="shared" si="210"/>
        <v>15163.405712750226</v>
      </c>
      <c r="AG97" s="111">
        <f aca="true" t="shared" si="275" ref="AG97:AR97">AG66</f>
        <v>1858.5508303622705</v>
      </c>
      <c r="AH97" s="111">
        <f t="shared" si="275"/>
        <v>1979.356634335818</v>
      </c>
      <c r="AI97" s="111">
        <f t="shared" si="275"/>
        <v>2108.014815567646</v>
      </c>
      <c r="AJ97" s="111">
        <f t="shared" si="275"/>
        <v>2245.035778579543</v>
      </c>
      <c r="AK97" s="111">
        <f t="shared" si="275"/>
        <v>2390.9631041872135</v>
      </c>
      <c r="AL97" s="111">
        <f t="shared" si="275"/>
        <v>2546.3757059593822</v>
      </c>
      <c r="AM97" s="111">
        <f t="shared" si="275"/>
        <v>2711.8901268467416</v>
      </c>
      <c r="AN97" s="111">
        <f t="shared" si="275"/>
        <v>2888.1629850917793</v>
      </c>
      <c r="AO97" s="111">
        <f t="shared" si="275"/>
        <v>3075.8935791227455</v>
      </c>
      <c r="AP97" s="111">
        <f t="shared" si="275"/>
        <v>3275.8266617657237</v>
      </c>
      <c r="AQ97" s="111">
        <f t="shared" si="275"/>
        <v>3488.7553947804954</v>
      </c>
      <c r="AR97" s="111">
        <f t="shared" si="275"/>
        <v>3715.5244954412274</v>
      </c>
      <c r="AS97" s="91">
        <f t="shared" si="212"/>
        <v>32284.350112040585</v>
      </c>
      <c r="AT97" s="111">
        <f aca="true" t="shared" si="276" ref="AT97:BE97">AT66</f>
        <v>3957.033587644907</v>
      </c>
      <c r="AU97" s="111">
        <f t="shared" si="276"/>
        <v>4214.240770841826</v>
      </c>
      <c r="AV97" s="111">
        <f t="shared" si="276"/>
        <v>4488.166420946544</v>
      </c>
      <c r="AW97" s="111">
        <f t="shared" si="276"/>
        <v>4779.897238308069</v>
      </c>
      <c r="AX97" s="111">
        <f t="shared" si="276"/>
        <v>5090.590558798093</v>
      </c>
      <c r="AY97" s="111">
        <f t="shared" si="276"/>
        <v>5421.4789451199695</v>
      </c>
      <c r="AZ97" s="111">
        <f t="shared" si="276"/>
        <v>5773.875076552767</v>
      </c>
      <c r="BA97" s="111">
        <f t="shared" si="276"/>
        <v>6149.176956528697</v>
      </c>
      <c r="BB97" s="111">
        <f t="shared" si="276"/>
        <v>6548.873458703061</v>
      </c>
      <c r="BC97" s="111">
        <f t="shared" si="276"/>
        <v>6974.550233518759</v>
      </c>
      <c r="BD97" s="111">
        <f t="shared" si="276"/>
        <v>7427.895998697478</v>
      </c>
      <c r="BE97" s="111">
        <f t="shared" si="276"/>
        <v>7910.709238612813</v>
      </c>
      <c r="BF97" s="91">
        <f t="shared" si="214"/>
        <v>68736.488484273</v>
      </c>
      <c r="BG97" s="117"/>
      <c r="BH97" s="117"/>
      <c r="BI97" s="117"/>
      <c r="BJ97" s="117"/>
      <c r="BK97" s="117"/>
      <c r="BL97" s="117"/>
      <c r="BN97" s="70"/>
      <c r="BQ97" s="106"/>
    </row>
    <row r="98" spans="1:69" ht="12.75" customHeight="1" outlineLevel="1">
      <c r="A98" s="2" t="s">
        <v>3</v>
      </c>
      <c r="C98" s="19" t="s">
        <v>210</v>
      </c>
      <c r="D98" s="109">
        <f>800/3/12</f>
        <v>22.222222222222225</v>
      </c>
      <c r="E98" s="287"/>
      <c r="F98" s="109"/>
      <c r="G98" s="127">
        <f>$D$98*G7</f>
        <v>111.11111111111113</v>
      </c>
      <c r="H98" s="127">
        <f aca="true" t="shared" si="277" ref="H98:R98">$D$98*H7</f>
        <v>111.11111111111113</v>
      </c>
      <c r="I98" s="127">
        <f t="shared" si="277"/>
        <v>111.11111111111113</v>
      </c>
      <c r="J98" s="127">
        <f t="shared" si="277"/>
        <v>133.33333333333334</v>
      </c>
      <c r="K98" s="127">
        <f t="shared" si="277"/>
        <v>155.55555555555557</v>
      </c>
      <c r="L98" s="127">
        <f t="shared" si="277"/>
        <v>177.7777777777778</v>
      </c>
      <c r="M98" s="127">
        <f t="shared" si="277"/>
        <v>200.00000000000003</v>
      </c>
      <c r="N98" s="127">
        <f t="shared" si="277"/>
        <v>222.22222222222226</v>
      </c>
      <c r="O98" s="127">
        <f t="shared" si="277"/>
        <v>222.22222222222226</v>
      </c>
      <c r="P98" s="127">
        <f t="shared" si="277"/>
        <v>222.22222222222226</v>
      </c>
      <c r="Q98" s="127">
        <f t="shared" si="277"/>
        <v>222.22222222222226</v>
      </c>
      <c r="R98" s="127">
        <f t="shared" si="277"/>
        <v>222.22222222222226</v>
      </c>
      <c r="S98" s="91">
        <f t="shared" si="208"/>
        <v>2111.1111111111113</v>
      </c>
      <c r="T98" s="127">
        <f aca="true" t="shared" si="278" ref="T98:AE98">$D$98*T7</f>
        <v>222.22222222222226</v>
      </c>
      <c r="U98" s="127">
        <f t="shared" si="278"/>
        <v>222.22222222222226</v>
      </c>
      <c r="V98" s="127">
        <f t="shared" si="278"/>
        <v>244.44444444444449</v>
      </c>
      <c r="W98" s="127">
        <f t="shared" si="278"/>
        <v>288.8888888888889</v>
      </c>
      <c r="X98" s="127">
        <f t="shared" si="278"/>
        <v>355.5555555555556</v>
      </c>
      <c r="Y98" s="127">
        <f t="shared" si="278"/>
        <v>400.00000000000006</v>
      </c>
      <c r="Z98" s="127">
        <f t="shared" si="278"/>
        <v>444.4444444444445</v>
      </c>
      <c r="AA98" s="127">
        <f t="shared" si="278"/>
        <v>444.4444444444445</v>
      </c>
      <c r="AB98" s="127">
        <f t="shared" si="278"/>
        <v>444.4444444444445</v>
      </c>
      <c r="AC98" s="127">
        <f t="shared" si="278"/>
        <v>444.4444444444445</v>
      </c>
      <c r="AD98" s="127">
        <f t="shared" si="278"/>
        <v>444.4444444444445</v>
      </c>
      <c r="AE98" s="127">
        <f t="shared" si="278"/>
        <v>444.4444444444445</v>
      </c>
      <c r="AF98" s="91">
        <f t="shared" si="210"/>
        <v>4400</v>
      </c>
      <c r="AG98" s="127">
        <f aca="true" t="shared" si="279" ref="AG98:AR98">$D$98*AG7</f>
        <v>222.22222222222226</v>
      </c>
      <c r="AH98" s="127">
        <f t="shared" si="279"/>
        <v>444.4444444444445</v>
      </c>
      <c r="AI98" s="127">
        <f t="shared" si="279"/>
        <v>466.66666666666674</v>
      </c>
      <c r="AJ98" s="127">
        <f t="shared" si="279"/>
        <v>488.88888888888897</v>
      </c>
      <c r="AK98" s="127">
        <f t="shared" si="279"/>
        <v>511.1111111111112</v>
      </c>
      <c r="AL98" s="127">
        <f t="shared" si="279"/>
        <v>533.3333333333334</v>
      </c>
      <c r="AM98" s="127">
        <f t="shared" si="279"/>
        <v>555.5555555555557</v>
      </c>
      <c r="AN98" s="127">
        <f t="shared" si="279"/>
        <v>555.5555555555557</v>
      </c>
      <c r="AO98" s="127">
        <f t="shared" si="279"/>
        <v>555.5555555555557</v>
      </c>
      <c r="AP98" s="127">
        <f t="shared" si="279"/>
        <v>555.5555555555557</v>
      </c>
      <c r="AQ98" s="127">
        <f t="shared" si="279"/>
        <v>555.5555555555557</v>
      </c>
      <c r="AR98" s="127">
        <f t="shared" si="279"/>
        <v>555.5555555555557</v>
      </c>
      <c r="AS98" s="91">
        <f t="shared" si="212"/>
        <v>6000.000000000001</v>
      </c>
      <c r="AT98" s="127">
        <f aca="true" t="shared" si="280" ref="AT98:BE98">$D$98*AT7</f>
        <v>555.5555555555557</v>
      </c>
      <c r="AU98" s="127">
        <f t="shared" si="280"/>
        <v>555.5555555555557</v>
      </c>
      <c r="AV98" s="127">
        <f t="shared" si="280"/>
        <v>600.0000000000001</v>
      </c>
      <c r="AW98" s="127">
        <f t="shared" si="280"/>
        <v>622.2222222222223</v>
      </c>
      <c r="AX98" s="127">
        <f t="shared" si="280"/>
        <v>644.4444444444446</v>
      </c>
      <c r="AY98" s="127">
        <f t="shared" si="280"/>
        <v>666.6666666666667</v>
      </c>
      <c r="AZ98" s="127">
        <f t="shared" si="280"/>
        <v>688.888888888889</v>
      </c>
      <c r="BA98" s="127">
        <f t="shared" si="280"/>
        <v>711.1111111111112</v>
      </c>
      <c r="BB98" s="127">
        <f t="shared" si="280"/>
        <v>711.1111111111112</v>
      </c>
      <c r="BC98" s="127">
        <f t="shared" si="280"/>
        <v>711.1111111111112</v>
      </c>
      <c r="BD98" s="127">
        <f t="shared" si="280"/>
        <v>711.1111111111112</v>
      </c>
      <c r="BE98" s="127">
        <f t="shared" si="280"/>
        <v>711.1111111111112</v>
      </c>
      <c r="BF98" s="91">
        <f t="shared" si="214"/>
        <v>7888.8888888888905</v>
      </c>
      <c r="BG98" s="117"/>
      <c r="BH98" s="117"/>
      <c r="BI98" s="117"/>
      <c r="BJ98" s="117"/>
      <c r="BK98" s="117"/>
      <c r="BL98" s="117"/>
      <c r="BN98" s="70"/>
      <c r="BQ98" s="106"/>
    </row>
    <row r="99" spans="1:69" ht="12.75" customHeight="1" outlineLevel="1">
      <c r="A99" s="2" t="s">
        <v>4</v>
      </c>
      <c r="B99" s="3" t="s">
        <v>157</v>
      </c>
      <c r="C99" s="19" t="s">
        <v>73</v>
      </c>
      <c r="D99" s="109"/>
      <c r="E99" s="287"/>
      <c r="F99" s="109"/>
      <c r="G99" s="127">
        <f aca="true" t="shared" si="281" ref="G99:R99">G7*G60</f>
        <v>9</v>
      </c>
      <c r="H99" s="111">
        <f t="shared" si="281"/>
        <v>9</v>
      </c>
      <c r="I99" s="111">
        <f t="shared" si="281"/>
        <v>9</v>
      </c>
      <c r="J99" s="111">
        <f t="shared" si="281"/>
        <v>10.8</v>
      </c>
      <c r="K99" s="111">
        <f t="shared" si="281"/>
        <v>12.6</v>
      </c>
      <c r="L99" s="111">
        <f t="shared" si="281"/>
        <v>14.4</v>
      </c>
      <c r="M99" s="111">
        <f t="shared" si="281"/>
        <v>16.2</v>
      </c>
      <c r="N99" s="111">
        <f t="shared" si="281"/>
        <v>18</v>
      </c>
      <c r="O99" s="111">
        <f t="shared" si="281"/>
        <v>18</v>
      </c>
      <c r="P99" s="111">
        <f t="shared" si="281"/>
        <v>18</v>
      </c>
      <c r="Q99" s="111">
        <f t="shared" si="281"/>
        <v>18</v>
      </c>
      <c r="R99" s="111">
        <f t="shared" si="281"/>
        <v>18</v>
      </c>
      <c r="S99" s="91">
        <f t="shared" si="208"/>
        <v>171</v>
      </c>
      <c r="T99" s="111">
        <f aca="true" t="shared" si="282" ref="T99:AE99">T7*T60</f>
        <v>18</v>
      </c>
      <c r="U99" s="111">
        <f t="shared" si="282"/>
        <v>18</v>
      </c>
      <c r="V99" s="111">
        <f t="shared" si="282"/>
        <v>19.8</v>
      </c>
      <c r="W99" s="111">
        <f t="shared" si="282"/>
        <v>23.400000000000002</v>
      </c>
      <c r="X99" s="111">
        <f t="shared" si="282"/>
        <v>28.8</v>
      </c>
      <c r="Y99" s="111">
        <f t="shared" si="282"/>
        <v>32.4</v>
      </c>
      <c r="Z99" s="111">
        <f t="shared" si="282"/>
        <v>36</v>
      </c>
      <c r="AA99" s="111">
        <f t="shared" si="282"/>
        <v>36</v>
      </c>
      <c r="AB99" s="111">
        <f t="shared" si="282"/>
        <v>36</v>
      </c>
      <c r="AC99" s="111">
        <f t="shared" si="282"/>
        <v>36</v>
      </c>
      <c r="AD99" s="111">
        <f t="shared" si="282"/>
        <v>36</v>
      </c>
      <c r="AE99" s="111">
        <f t="shared" si="282"/>
        <v>36</v>
      </c>
      <c r="AF99" s="91">
        <f t="shared" si="210"/>
        <v>356.4</v>
      </c>
      <c r="AG99" s="111">
        <f aca="true" t="shared" si="283" ref="AG99:AR99">AG7*AG60</f>
        <v>18</v>
      </c>
      <c r="AH99" s="111">
        <f t="shared" si="283"/>
        <v>36</v>
      </c>
      <c r="AI99" s="111">
        <f t="shared" si="283"/>
        <v>37.800000000000004</v>
      </c>
      <c r="AJ99" s="111">
        <f t="shared" si="283"/>
        <v>39.6</v>
      </c>
      <c r="AK99" s="111">
        <f t="shared" si="283"/>
        <v>41.4</v>
      </c>
      <c r="AL99" s="111">
        <f t="shared" si="283"/>
        <v>43.2</v>
      </c>
      <c r="AM99" s="111">
        <f t="shared" si="283"/>
        <v>45</v>
      </c>
      <c r="AN99" s="111">
        <f t="shared" si="283"/>
        <v>45</v>
      </c>
      <c r="AO99" s="111">
        <f t="shared" si="283"/>
        <v>45</v>
      </c>
      <c r="AP99" s="111">
        <f t="shared" si="283"/>
        <v>45</v>
      </c>
      <c r="AQ99" s="111">
        <f t="shared" si="283"/>
        <v>45</v>
      </c>
      <c r="AR99" s="111">
        <f t="shared" si="283"/>
        <v>45</v>
      </c>
      <c r="AS99" s="91">
        <f t="shared" si="212"/>
        <v>486</v>
      </c>
      <c r="AT99" s="111">
        <f aca="true" t="shared" si="284" ref="AT99:BE99">AT7*AT60</f>
        <v>45</v>
      </c>
      <c r="AU99" s="111">
        <f t="shared" si="284"/>
        <v>45</v>
      </c>
      <c r="AV99" s="111">
        <f t="shared" si="284"/>
        <v>48.6</v>
      </c>
      <c r="AW99" s="111">
        <f t="shared" si="284"/>
        <v>50.4</v>
      </c>
      <c r="AX99" s="111">
        <f t="shared" si="284"/>
        <v>52.2</v>
      </c>
      <c r="AY99" s="111">
        <f t="shared" si="284"/>
        <v>54</v>
      </c>
      <c r="AZ99" s="111">
        <f t="shared" si="284"/>
        <v>55.800000000000004</v>
      </c>
      <c r="BA99" s="111">
        <f t="shared" si="284"/>
        <v>57.6</v>
      </c>
      <c r="BB99" s="111">
        <f t="shared" si="284"/>
        <v>57.6</v>
      </c>
      <c r="BC99" s="111">
        <f t="shared" si="284"/>
        <v>57.6</v>
      </c>
      <c r="BD99" s="111">
        <f t="shared" si="284"/>
        <v>57.6</v>
      </c>
      <c r="BE99" s="111">
        <f t="shared" si="284"/>
        <v>57.6</v>
      </c>
      <c r="BF99" s="91">
        <f t="shared" si="214"/>
        <v>639.0000000000001</v>
      </c>
      <c r="BG99" s="117"/>
      <c r="BH99" s="117"/>
      <c r="BI99" s="117"/>
      <c r="BJ99" s="117"/>
      <c r="BK99" s="117"/>
      <c r="BL99" s="117"/>
      <c r="BN99" s="70"/>
      <c r="BQ99" s="106"/>
    </row>
    <row r="100" spans="1:69" ht="12.75" customHeight="1" outlineLevel="1" thickBot="1">
      <c r="A100" s="2" t="s">
        <v>5</v>
      </c>
      <c r="B100" s="3" t="s">
        <v>157</v>
      </c>
      <c r="C100" s="19" t="s">
        <v>73</v>
      </c>
      <c r="D100" s="109"/>
      <c r="E100" s="287" t="s">
        <v>57</v>
      </c>
      <c r="F100" s="109">
        <f>F59*G7*2</f>
        <v>1600</v>
      </c>
      <c r="G100" s="165">
        <f aca="true" t="shared" si="285" ref="G100:R100">G59*G7</f>
        <v>800</v>
      </c>
      <c r="H100" s="113">
        <f t="shared" si="285"/>
        <v>800</v>
      </c>
      <c r="I100" s="113">
        <f t="shared" si="285"/>
        <v>800</v>
      </c>
      <c r="J100" s="113">
        <f t="shared" si="285"/>
        <v>960</v>
      </c>
      <c r="K100" s="113">
        <f t="shared" si="285"/>
        <v>1120</v>
      </c>
      <c r="L100" s="113">
        <f t="shared" si="285"/>
        <v>1280</v>
      </c>
      <c r="M100" s="113">
        <f t="shared" si="285"/>
        <v>1440</v>
      </c>
      <c r="N100" s="113">
        <f t="shared" si="285"/>
        <v>1600</v>
      </c>
      <c r="O100" s="113">
        <f t="shared" si="285"/>
        <v>1600</v>
      </c>
      <c r="P100" s="113">
        <f t="shared" si="285"/>
        <v>1600</v>
      </c>
      <c r="Q100" s="113">
        <f t="shared" si="285"/>
        <v>1600</v>
      </c>
      <c r="R100" s="113">
        <f t="shared" si="285"/>
        <v>1600</v>
      </c>
      <c r="S100" s="95">
        <f t="shared" si="208"/>
        <v>15200</v>
      </c>
      <c r="T100" s="113">
        <f aca="true" t="shared" si="286" ref="T100:AE100">T59*T7</f>
        <v>1600</v>
      </c>
      <c r="U100" s="113">
        <f t="shared" si="286"/>
        <v>1600</v>
      </c>
      <c r="V100" s="113">
        <f t="shared" si="286"/>
        <v>1760</v>
      </c>
      <c r="W100" s="113">
        <f t="shared" si="286"/>
        <v>2080</v>
      </c>
      <c r="X100" s="113">
        <f t="shared" si="286"/>
        <v>2560</v>
      </c>
      <c r="Y100" s="113">
        <f t="shared" si="286"/>
        <v>2880</v>
      </c>
      <c r="Z100" s="113">
        <f t="shared" si="286"/>
        <v>3200</v>
      </c>
      <c r="AA100" s="113">
        <f t="shared" si="286"/>
        <v>3200</v>
      </c>
      <c r="AB100" s="113">
        <f t="shared" si="286"/>
        <v>3200</v>
      </c>
      <c r="AC100" s="113">
        <f t="shared" si="286"/>
        <v>3200</v>
      </c>
      <c r="AD100" s="113">
        <f t="shared" si="286"/>
        <v>3200</v>
      </c>
      <c r="AE100" s="113">
        <f t="shared" si="286"/>
        <v>3200</v>
      </c>
      <c r="AF100" s="95">
        <f t="shared" si="210"/>
        <v>31680</v>
      </c>
      <c r="AG100" s="113">
        <f aca="true" t="shared" si="287" ref="AG100:AR100">AG59*AG7</f>
        <v>1600</v>
      </c>
      <c r="AH100" s="113">
        <f t="shared" si="287"/>
        <v>3200</v>
      </c>
      <c r="AI100" s="113">
        <f t="shared" si="287"/>
        <v>3360</v>
      </c>
      <c r="AJ100" s="113">
        <f t="shared" si="287"/>
        <v>3520</v>
      </c>
      <c r="AK100" s="113">
        <f t="shared" si="287"/>
        <v>3680</v>
      </c>
      <c r="AL100" s="113">
        <f t="shared" si="287"/>
        <v>3840</v>
      </c>
      <c r="AM100" s="113">
        <f t="shared" si="287"/>
        <v>4000</v>
      </c>
      <c r="AN100" s="113">
        <f t="shared" si="287"/>
        <v>4000</v>
      </c>
      <c r="AO100" s="113">
        <f t="shared" si="287"/>
        <v>4000</v>
      </c>
      <c r="AP100" s="113">
        <f t="shared" si="287"/>
        <v>4000</v>
      </c>
      <c r="AQ100" s="113">
        <f t="shared" si="287"/>
        <v>4000</v>
      </c>
      <c r="AR100" s="113">
        <f t="shared" si="287"/>
        <v>4000</v>
      </c>
      <c r="AS100" s="95">
        <f t="shared" si="212"/>
        <v>43200</v>
      </c>
      <c r="AT100" s="113">
        <f aca="true" t="shared" si="288" ref="AT100:BE100">AT59*AT7</f>
        <v>4000</v>
      </c>
      <c r="AU100" s="113">
        <f t="shared" si="288"/>
        <v>4000</v>
      </c>
      <c r="AV100" s="113">
        <f t="shared" si="288"/>
        <v>4320</v>
      </c>
      <c r="AW100" s="113">
        <f t="shared" si="288"/>
        <v>4480</v>
      </c>
      <c r="AX100" s="113">
        <f t="shared" si="288"/>
        <v>4640</v>
      </c>
      <c r="AY100" s="113">
        <f t="shared" si="288"/>
        <v>4800</v>
      </c>
      <c r="AZ100" s="113">
        <f t="shared" si="288"/>
        <v>4960</v>
      </c>
      <c r="BA100" s="113">
        <f t="shared" si="288"/>
        <v>5120</v>
      </c>
      <c r="BB100" s="113">
        <f t="shared" si="288"/>
        <v>5120</v>
      </c>
      <c r="BC100" s="113">
        <f t="shared" si="288"/>
        <v>5120</v>
      </c>
      <c r="BD100" s="113">
        <f t="shared" si="288"/>
        <v>5120</v>
      </c>
      <c r="BE100" s="113">
        <f t="shared" si="288"/>
        <v>5120</v>
      </c>
      <c r="BF100" s="95">
        <f t="shared" si="214"/>
        <v>56800</v>
      </c>
      <c r="BG100" s="117"/>
      <c r="BH100" s="117"/>
      <c r="BI100" s="117"/>
      <c r="BJ100" s="117"/>
      <c r="BK100" s="117"/>
      <c r="BL100" s="117"/>
      <c r="BN100" s="70"/>
      <c r="BQ100" s="106"/>
    </row>
    <row r="101" spans="1:69" s="9" customFormat="1" ht="12.75" customHeight="1" thickBot="1">
      <c r="A101" s="14" t="s">
        <v>6</v>
      </c>
      <c r="B101" s="16"/>
      <c r="C101" s="16"/>
      <c r="D101" s="117"/>
      <c r="E101" s="117"/>
      <c r="F101" s="86">
        <f>SUM(F71:F100)</f>
        <v>20900</v>
      </c>
      <c r="G101" s="66">
        <f aca="true" t="shared" si="289" ref="G101:AQ101">SUM(G81:G100)</f>
        <v>3212.882916170635</v>
      </c>
      <c r="H101" s="66">
        <f t="shared" si="289"/>
        <v>3277.6159293194446</v>
      </c>
      <c r="I101" s="66">
        <f t="shared" si="289"/>
        <v>3590.303018026446</v>
      </c>
      <c r="J101" s="66">
        <f t="shared" si="289"/>
        <v>4368.327295653062</v>
      </c>
      <c r="K101" s="66">
        <f t="shared" si="289"/>
        <v>5101.5265134151705</v>
      </c>
      <c r="L101" s="66">
        <f t="shared" si="289"/>
        <v>5726.785076216931</v>
      </c>
      <c r="M101" s="66">
        <f t="shared" si="289"/>
        <v>6487.99791924509</v>
      </c>
      <c r="N101" s="66">
        <f t="shared" si="289"/>
        <v>7190.473625759249</v>
      </c>
      <c r="O101" s="66">
        <f t="shared" si="289"/>
        <v>7213.436634780392</v>
      </c>
      <c r="P101" s="66">
        <f t="shared" si="289"/>
        <v>7405.88423715926</v>
      </c>
      <c r="Q101" s="66">
        <f t="shared" si="289"/>
        <v>7440.755931326417</v>
      </c>
      <c r="R101" s="66">
        <f t="shared" si="289"/>
        <v>7646.623745833683</v>
      </c>
      <c r="S101" s="86">
        <f t="shared" si="208"/>
        <v>68662.61284290579</v>
      </c>
      <c r="T101" s="66">
        <f t="shared" si="289"/>
        <v>7777.560667022677</v>
      </c>
      <c r="U101" s="66">
        <f t="shared" si="289"/>
        <v>7916.168059337731</v>
      </c>
      <c r="V101" s="66">
        <f t="shared" si="289"/>
        <v>8670.584501417195</v>
      </c>
      <c r="W101" s="66">
        <f t="shared" si="289"/>
        <v>10436.573987940697</v>
      </c>
      <c r="X101" s="66">
        <f t="shared" si="289"/>
        <v>12763.848609568582</v>
      </c>
      <c r="Y101" s="66">
        <f t="shared" si="289"/>
        <v>14253.298443519308</v>
      </c>
      <c r="Z101" s="66">
        <f t="shared" si="289"/>
        <v>15755.971681412146</v>
      </c>
      <c r="AA101" s="66">
        <f t="shared" si="289"/>
        <v>15960.114561260301</v>
      </c>
      <c r="AB101" s="66">
        <f t="shared" si="289"/>
        <v>16482.327859188554</v>
      </c>
      <c r="AC101" s="66">
        <f t="shared" si="289"/>
        <v>17325.40952117045</v>
      </c>
      <c r="AD101" s="66">
        <f t="shared" si="289"/>
        <v>17570.060605417697</v>
      </c>
      <c r="AE101" s="66">
        <f t="shared" si="289"/>
        <v>17213.131277571545</v>
      </c>
      <c r="AF101" s="86">
        <f t="shared" si="210"/>
        <v>162125.04977482688</v>
      </c>
      <c r="AG101" s="66">
        <f t="shared" si="289"/>
        <v>10736.086161956217</v>
      </c>
      <c r="AH101" s="66">
        <f t="shared" si="289"/>
        <v>17776.323871456923</v>
      </c>
      <c r="AI101" s="66">
        <f t="shared" si="289"/>
        <v>19411.476696334386</v>
      </c>
      <c r="AJ101" s="66">
        <f t="shared" si="289"/>
        <v>21131.866542565953</v>
      </c>
      <c r="AK101" s="66">
        <f t="shared" si="289"/>
        <v>22222.71350340104</v>
      </c>
      <c r="AL101" s="66">
        <f t="shared" si="289"/>
        <v>23336.57386386204</v>
      </c>
      <c r="AM101" s="66">
        <f t="shared" si="289"/>
        <v>24474.844743239162</v>
      </c>
      <c r="AN101" s="66">
        <f t="shared" si="289"/>
        <v>25288.157610054626</v>
      </c>
      <c r="AO101" s="66">
        <f t="shared" si="289"/>
        <v>25736.068865776346</v>
      </c>
      <c r="AP101" s="66">
        <f t="shared" si="289"/>
        <v>25423.8311810382</v>
      </c>
      <c r="AQ101" s="66">
        <f t="shared" si="289"/>
        <v>25926.519366413133</v>
      </c>
      <c r="AR101" s="66">
        <f>SUM(AR81:AR100)</f>
        <v>26855.822983914702</v>
      </c>
      <c r="AS101" s="86">
        <f t="shared" si="212"/>
        <v>268320.2853900127</v>
      </c>
      <c r="AT101" s="66">
        <f aca="true" t="shared" si="290" ref="AT101:BE101">SUM(AT81:AT100)</f>
        <v>26630.631507731512</v>
      </c>
      <c r="AU101" s="66">
        <f t="shared" si="290"/>
        <v>27231.777884121715</v>
      </c>
      <c r="AV101" s="66">
        <f t="shared" si="290"/>
        <v>30165.23414446307</v>
      </c>
      <c r="AW101" s="66">
        <f t="shared" si="290"/>
        <v>32044.626111919864</v>
      </c>
      <c r="AX101" s="66">
        <f t="shared" si="290"/>
        <v>33538.36461507506</v>
      </c>
      <c r="AY101" s="66">
        <f t="shared" si="290"/>
        <v>35079.36217607232</v>
      </c>
      <c r="AZ101" s="66">
        <f t="shared" si="290"/>
        <v>36670.577866567786</v>
      </c>
      <c r="BA101" s="66">
        <f t="shared" si="290"/>
        <v>38830.851738429024</v>
      </c>
      <c r="BB101" s="66">
        <f t="shared" si="290"/>
        <v>39762.530021937164</v>
      </c>
      <c r="BC101" s="66">
        <f t="shared" si="290"/>
        <v>39716.37228695889</v>
      </c>
      <c r="BD101" s="66">
        <f t="shared" si="290"/>
        <v>40766.110258336426</v>
      </c>
      <c r="BE101" s="66">
        <f t="shared" si="290"/>
        <v>42402.518397939755</v>
      </c>
      <c r="BF101" s="86">
        <f t="shared" si="214"/>
        <v>422838.95700955257</v>
      </c>
      <c r="BG101" s="117"/>
      <c r="BH101" s="117"/>
      <c r="BI101" s="117"/>
      <c r="BJ101" s="117"/>
      <c r="BK101" s="117"/>
      <c r="BL101" s="117"/>
      <c r="BQ101" s="106"/>
    </row>
    <row r="102" spans="1:69" s="9" customFormat="1" ht="12.75" customHeight="1">
      <c r="A102" s="14"/>
      <c r="B102" s="16"/>
      <c r="C102" s="16"/>
      <c r="D102" s="117"/>
      <c r="E102" s="117"/>
      <c r="F102" s="117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Q102" s="106"/>
    </row>
    <row r="103" spans="1:69" s="9" customFormat="1" ht="12.75" customHeight="1" thickBot="1">
      <c r="A103" s="14" t="s">
        <v>150</v>
      </c>
      <c r="B103" s="16"/>
      <c r="C103" s="16"/>
      <c r="D103" s="117"/>
      <c r="E103" s="117"/>
      <c r="F103" s="117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Q103" s="106"/>
    </row>
    <row r="104" spans="1:69" s="9" customFormat="1" ht="12.75" customHeight="1" thickBot="1">
      <c r="A104" s="30" t="s">
        <v>7</v>
      </c>
      <c r="B104" s="16"/>
      <c r="C104" s="16"/>
      <c r="D104" s="117"/>
      <c r="E104" s="117"/>
      <c r="F104" s="117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Q104" s="106"/>
    </row>
    <row r="105" spans="1:69" ht="12.75" customHeight="1" outlineLevel="1">
      <c r="A105" s="2" t="s">
        <v>8</v>
      </c>
      <c r="B105" s="3" t="s">
        <v>164</v>
      </c>
      <c r="C105" s="19" t="s">
        <v>219</v>
      </c>
      <c r="D105" s="109"/>
      <c r="E105" s="109"/>
      <c r="F105" s="109">
        <f>F36*F37*G37</f>
        <v>54000</v>
      </c>
      <c r="G105" s="39">
        <f aca="true" t="shared" si="291" ref="G105:R105">G37*G36</f>
        <v>6000</v>
      </c>
      <c r="H105" s="31">
        <f t="shared" si="291"/>
        <v>6000</v>
      </c>
      <c r="I105" s="31">
        <f t="shared" si="291"/>
        <v>6000</v>
      </c>
      <c r="J105" s="31">
        <f t="shared" si="291"/>
        <v>6000</v>
      </c>
      <c r="K105" s="31">
        <f t="shared" si="291"/>
        <v>6000</v>
      </c>
      <c r="L105" s="31">
        <f t="shared" si="291"/>
        <v>6000</v>
      </c>
      <c r="M105" s="31">
        <f t="shared" si="291"/>
        <v>6000</v>
      </c>
      <c r="N105" s="31">
        <f t="shared" si="291"/>
        <v>6000</v>
      </c>
      <c r="O105" s="31">
        <f t="shared" si="291"/>
        <v>6000</v>
      </c>
      <c r="P105" s="31">
        <f t="shared" si="291"/>
        <v>6000</v>
      </c>
      <c r="Q105" s="31">
        <f t="shared" si="291"/>
        <v>6000</v>
      </c>
      <c r="R105" s="31">
        <f t="shared" si="291"/>
        <v>6000</v>
      </c>
      <c r="S105" s="96">
        <f>SUM(G105:R105)</f>
        <v>72000</v>
      </c>
      <c r="T105" s="31">
        <f aca="true" t="shared" si="292" ref="T105:AE105">T37*T36</f>
        <v>10000</v>
      </c>
      <c r="U105" s="31">
        <f t="shared" si="292"/>
        <v>10000</v>
      </c>
      <c r="V105" s="31">
        <f t="shared" si="292"/>
        <v>10000</v>
      </c>
      <c r="W105" s="31">
        <f t="shared" si="292"/>
        <v>10000</v>
      </c>
      <c r="X105" s="31">
        <f t="shared" si="292"/>
        <v>10000</v>
      </c>
      <c r="Y105" s="31">
        <f t="shared" si="292"/>
        <v>10000</v>
      </c>
      <c r="Z105" s="31">
        <f t="shared" si="292"/>
        <v>10000</v>
      </c>
      <c r="AA105" s="31">
        <f t="shared" si="292"/>
        <v>10000</v>
      </c>
      <c r="AB105" s="31">
        <f t="shared" si="292"/>
        <v>10000</v>
      </c>
      <c r="AC105" s="31">
        <f t="shared" si="292"/>
        <v>10000</v>
      </c>
      <c r="AD105" s="31">
        <f t="shared" si="292"/>
        <v>10000</v>
      </c>
      <c r="AE105" s="31">
        <f t="shared" si="292"/>
        <v>10000</v>
      </c>
      <c r="AF105" s="96">
        <f>SUM(T105:AE105)</f>
        <v>120000</v>
      </c>
      <c r="AG105" s="31">
        <f aca="true" t="shared" si="293" ref="AG105:AR105">AG37*AG36</f>
        <v>14000</v>
      </c>
      <c r="AH105" s="31">
        <f t="shared" si="293"/>
        <v>14000</v>
      </c>
      <c r="AI105" s="31">
        <f t="shared" si="293"/>
        <v>14000</v>
      </c>
      <c r="AJ105" s="31">
        <f t="shared" si="293"/>
        <v>14000</v>
      </c>
      <c r="AK105" s="31">
        <f t="shared" si="293"/>
        <v>14000</v>
      </c>
      <c r="AL105" s="31">
        <f t="shared" si="293"/>
        <v>14000</v>
      </c>
      <c r="AM105" s="31">
        <f t="shared" si="293"/>
        <v>14000</v>
      </c>
      <c r="AN105" s="31">
        <f t="shared" si="293"/>
        <v>14000</v>
      </c>
      <c r="AO105" s="31">
        <f t="shared" si="293"/>
        <v>14000</v>
      </c>
      <c r="AP105" s="31">
        <f t="shared" si="293"/>
        <v>14000</v>
      </c>
      <c r="AQ105" s="31">
        <f t="shared" si="293"/>
        <v>14000</v>
      </c>
      <c r="AR105" s="31">
        <f t="shared" si="293"/>
        <v>14000</v>
      </c>
      <c r="AS105" s="96">
        <f>SUM(AG105:AR105)</f>
        <v>168000</v>
      </c>
      <c r="AT105" s="31">
        <f aca="true" t="shared" si="294" ref="AT105:BE105">AT37*AT36</f>
        <v>14000</v>
      </c>
      <c r="AU105" s="31">
        <f t="shared" si="294"/>
        <v>14000</v>
      </c>
      <c r="AV105" s="31">
        <f t="shared" si="294"/>
        <v>14000</v>
      </c>
      <c r="AW105" s="31">
        <f t="shared" si="294"/>
        <v>14000</v>
      </c>
      <c r="AX105" s="31">
        <f t="shared" si="294"/>
        <v>14000</v>
      </c>
      <c r="AY105" s="31">
        <f t="shared" si="294"/>
        <v>14000</v>
      </c>
      <c r="AZ105" s="31">
        <f t="shared" si="294"/>
        <v>14000</v>
      </c>
      <c r="BA105" s="31">
        <f t="shared" si="294"/>
        <v>14000</v>
      </c>
      <c r="BB105" s="31">
        <f t="shared" si="294"/>
        <v>14000</v>
      </c>
      <c r="BC105" s="31">
        <f t="shared" si="294"/>
        <v>14000</v>
      </c>
      <c r="BD105" s="31">
        <f t="shared" si="294"/>
        <v>14000</v>
      </c>
      <c r="BE105" s="31">
        <f t="shared" si="294"/>
        <v>14000</v>
      </c>
      <c r="BF105" s="96">
        <f>SUM(AT105:BE105)</f>
        <v>168000</v>
      </c>
      <c r="BG105" s="33"/>
      <c r="BH105" s="33"/>
      <c r="BI105" s="33"/>
      <c r="BJ105" s="33"/>
      <c r="BK105" s="33"/>
      <c r="BL105" s="33"/>
      <c r="BQ105" s="106"/>
    </row>
    <row r="106" spans="1:69" ht="12.75" customHeight="1" outlineLevel="1">
      <c r="A106" s="2" t="s">
        <v>9</v>
      </c>
      <c r="B106" s="6"/>
      <c r="C106" s="20" t="s">
        <v>166</v>
      </c>
      <c r="D106" s="109"/>
      <c r="E106" s="109"/>
      <c r="F106" s="290">
        <f aca="true" t="shared" si="295" ref="F106:AR106">0.0765*F105</f>
        <v>4131</v>
      </c>
      <c r="G106" s="40">
        <f t="shared" si="295"/>
        <v>459</v>
      </c>
      <c r="H106" s="32">
        <f t="shared" si="295"/>
        <v>459</v>
      </c>
      <c r="I106" s="32">
        <f t="shared" si="295"/>
        <v>459</v>
      </c>
      <c r="J106" s="32">
        <f t="shared" si="295"/>
        <v>459</v>
      </c>
      <c r="K106" s="32">
        <f t="shared" si="295"/>
        <v>459</v>
      </c>
      <c r="L106" s="32">
        <f t="shared" si="295"/>
        <v>459</v>
      </c>
      <c r="M106" s="32">
        <f t="shared" si="295"/>
        <v>459</v>
      </c>
      <c r="N106" s="32">
        <f t="shared" si="295"/>
        <v>459</v>
      </c>
      <c r="O106" s="32">
        <f t="shared" si="295"/>
        <v>459</v>
      </c>
      <c r="P106" s="32">
        <f t="shared" si="295"/>
        <v>459</v>
      </c>
      <c r="Q106" s="32">
        <f t="shared" si="295"/>
        <v>459</v>
      </c>
      <c r="R106" s="32">
        <f t="shared" si="295"/>
        <v>459</v>
      </c>
      <c r="S106" s="97">
        <f>SUM(G106:R106)</f>
        <v>5508</v>
      </c>
      <c r="T106" s="32">
        <f t="shared" si="295"/>
        <v>765</v>
      </c>
      <c r="U106" s="32">
        <f t="shared" si="295"/>
        <v>765</v>
      </c>
      <c r="V106" s="32">
        <f t="shared" si="295"/>
        <v>765</v>
      </c>
      <c r="W106" s="32">
        <f t="shared" si="295"/>
        <v>765</v>
      </c>
      <c r="X106" s="32">
        <f t="shared" si="295"/>
        <v>765</v>
      </c>
      <c r="Y106" s="32">
        <f t="shared" si="295"/>
        <v>765</v>
      </c>
      <c r="Z106" s="32">
        <f t="shared" si="295"/>
        <v>765</v>
      </c>
      <c r="AA106" s="32">
        <f t="shared" si="295"/>
        <v>765</v>
      </c>
      <c r="AB106" s="32">
        <f t="shared" si="295"/>
        <v>765</v>
      </c>
      <c r="AC106" s="32">
        <f t="shared" si="295"/>
        <v>765</v>
      </c>
      <c r="AD106" s="32">
        <f t="shared" si="295"/>
        <v>765</v>
      </c>
      <c r="AE106" s="32">
        <f t="shared" si="295"/>
        <v>765</v>
      </c>
      <c r="AF106" s="97">
        <f>SUM(T106:AE106)</f>
        <v>9180</v>
      </c>
      <c r="AG106" s="32">
        <f t="shared" si="295"/>
        <v>1071</v>
      </c>
      <c r="AH106" s="32">
        <f t="shared" si="295"/>
        <v>1071</v>
      </c>
      <c r="AI106" s="32">
        <f t="shared" si="295"/>
        <v>1071</v>
      </c>
      <c r="AJ106" s="32">
        <f t="shared" si="295"/>
        <v>1071</v>
      </c>
      <c r="AK106" s="32">
        <f t="shared" si="295"/>
        <v>1071</v>
      </c>
      <c r="AL106" s="32">
        <f t="shared" si="295"/>
        <v>1071</v>
      </c>
      <c r="AM106" s="32">
        <f t="shared" si="295"/>
        <v>1071</v>
      </c>
      <c r="AN106" s="32">
        <f t="shared" si="295"/>
        <v>1071</v>
      </c>
      <c r="AO106" s="32">
        <f t="shared" si="295"/>
        <v>1071</v>
      </c>
      <c r="AP106" s="32">
        <f t="shared" si="295"/>
        <v>1071</v>
      </c>
      <c r="AQ106" s="32">
        <f t="shared" si="295"/>
        <v>1071</v>
      </c>
      <c r="AR106" s="32">
        <f t="shared" si="295"/>
        <v>1071</v>
      </c>
      <c r="AS106" s="97">
        <f>SUM(AG106:AR106)</f>
        <v>12852</v>
      </c>
      <c r="AT106" s="32">
        <f aca="true" t="shared" si="296" ref="AT106:BE106">0.0765*AT105</f>
        <v>1071</v>
      </c>
      <c r="AU106" s="32">
        <f t="shared" si="296"/>
        <v>1071</v>
      </c>
      <c r="AV106" s="32">
        <f t="shared" si="296"/>
        <v>1071</v>
      </c>
      <c r="AW106" s="32">
        <f t="shared" si="296"/>
        <v>1071</v>
      </c>
      <c r="AX106" s="32">
        <f t="shared" si="296"/>
        <v>1071</v>
      </c>
      <c r="AY106" s="32">
        <f t="shared" si="296"/>
        <v>1071</v>
      </c>
      <c r="AZ106" s="32">
        <f t="shared" si="296"/>
        <v>1071</v>
      </c>
      <c r="BA106" s="32">
        <f t="shared" si="296"/>
        <v>1071</v>
      </c>
      <c r="BB106" s="32">
        <f t="shared" si="296"/>
        <v>1071</v>
      </c>
      <c r="BC106" s="32">
        <f t="shared" si="296"/>
        <v>1071</v>
      </c>
      <c r="BD106" s="32">
        <f t="shared" si="296"/>
        <v>1071</v>
      </c>
      <c r="BE106" s="32">
        <f t="shared" si="296"/>
        <v>1071</v>
      </c>
      <c r="BF106" s="97">
        <f>SUM(AT106:BE106)</f>
        <v>12852</v>
      </c>
      <c r="BG106" s="33"/>
      <c r="BH106" s="33"/>
      <c r="BI106" s="33"/>
      <c r="BJ106" s="33"/>
      <c r="BK106" s="33"/>
      <c r="BL106" s="33"/>
      <c r="BQ106" s="106"/>
    </row>
    <row r="107" spans="1:69" ht="12.75" customHeight="1" outlineLevel="1">
      <c r="A107" s="2" t="s">
        <v>10</v>
      </c>
      <c r="B107" s="3" t="s">
        <v>165</v>
      </c>
      <c r="C107" s="20" t="s">
        <v>70</v>
      </c>
      <c r="D107" s="109"/>
      <c r="E107" s="109"/>
      <c r="F107" s="290">
        <f>+F105*F38</f>
        <v>13500</v>
      </c>
      <c r="G107" s="40">
        <f>+G105*G38</f>
        <v>1500</v>
      </c>
      <c r="H107" s="40">
        <f aca="true" t="shared" si="297" ref="H107:R107">+H105*H38</f>
        <v>1500</v>
      </c>
      <c r="I107" s="40">
        <f t="shared" si="297"/>
        <v>1500</v>
      </c>
      <c r="J107" s="40">
        <f t="shared" si="297"/>
        <v>1500</v>
      </c>
      <c r="K107" s="40">
        <f t="shared" si="297"/>
        <v>1500</v>
      </c>
      <c r="L107" s="40">
        <f t="shared" si="297"/>
        <v>1500</v>
      </c>
      <c r="M107" s="40">
        <f t="shared" si="297"/>
        <v>1500</v>
      </c>
      <c r="N107" s="40">
        <f t="shared" si="297"/>
        <v>1500</v>
      </c>
      <c r="O107" s="40">
        <f t="shared" si="297"/>
        <v>1500</v>
      </c>
      <c r="P107" s="40">
        <f t="shared" si="297"/>
        <v>1500</v>
      </c>
      <c r="Q107" s="40">
        <f t="shared" si="297"/>
        <v>1500</v>
      </c>
      <c r="R107" s="40">
        <f t="shared" si="297"/>
        <v>1500</v>
      </c>
      <c r="S107" s="97">
        <f>SUM(G107:R107)</f>
        <v>18000</v>
      </c>
      <c r="T107" s="40">
        <f aca="true" t="shared" si="298" ref="T107:AE107">+T105*T38</f>
        <v>2500</v>
      </c>
      <c r="U107" s="40">
        <f t="shared" si="298"/>
        <v>2500</v>
      </c>
      <c r="V107" s="40">
        <f t="shared" si="298"/>
        <v>2500</v>
      </c>
      <c r="W107" s="40">
        <f t="shared" si="298"/>
        <v>2500</v>
      </c>
      <c r="X107" s="40">
        <f t="shared" si="298"/>
        <v>2500</v>
      </c>
      <c r="Y107" s="40">
        <f t="shared" si="298"/>
        <v>2500</v>
      </c>
      <c r="Z107" s="40">
        <f t="shared" si="298"/>
        <v>2500</v>
      </c>
      <c r="AA107" s="40">
        <f t="shared" si="298"/>
        <v>2500</v>
      </c>
      <c r="AB107" s="40">
        <f t="shared" si="298"/>
        <v>2500</v>
      </c>
      <c r="AC107" s="40">
        <f t="shared" si="298"/>
        <v>2500</v>
      </c>
      <c r="AD107" s="40">
        <f t="shared" si="298"/>
        <v>2500</v>
      </c>
      <c r="AE107" s="40">
        <f t="shared" si="298"/>
        <v>2500</v>
      </c>
      <c r="AF107" s="97">
        <f>SUM(T107:AE107)</f>
        <v>30000</v>
      </c>
      <c r="AG107" s="40">
        <f aca="true" t="shared" si="299" ref="AG107:AR107">+AG105*AG38</f>
        <v>3500</v>
      </c>
      <c r="AH107" s="40">
        <f t="shared" si="299"/>
        <v>3500</v>
      </c>
      <c r="AI107" s="40">
        <f t="shared" si="299"/>
        <v>3500</v>
      </c>
      <c r="AJ107" s="40">
        <f t="shared" si="299"/>
        <v>3500</v>
      </c>
      <c r="AK107" s="40">
        <f t="shared" si="299"/>
        <v>3500</v>
      </c>
      <c r="AL107" s="40">
        <f t="shared" si="299"/>
        <v>3500</v>
      </c>
      <c r="AM107" s="40">
        <f t="shared" si="299"/>
        <v>3500</v>
      </c>
      <c r="AN107" s="40">
        <f t="shared" si="299"/>
        <v>3500</v>
      </c>
      <c r="AO107" s="40">
        <f t="shared" si="299"/>
        <v>3500</v>
      </c>
      <c r="AP107" s="40">
        <f t="shared" si="299"/>
        <v>3500</v>
      </c>
      <c r="AQ107" s="40">
        <f t="shared" si="299"/>
        <v>3500</v>
      </c>
      <c r="AR107" s="40">
        <f t="shared" si="299"/>
        <v>3500</v>
      </c>
      <c r="AS107" s="97">
        <f>SUM(AG107:AR107)</f>
        <v>42000</v>
      </c>
      <c r="AT107" s="40">
        <f aca="true" t="shared" si="300" ref="AT107:BE107">+AT105*AT38</f>
        <v>3500</v>
      </c>
      <c r="AU107" s="40">
        <f t="shared" si="300"/>
        <v>3500</v>
      </c>
      <c r="AV107" s="40">
        <f t="shared" si="300"/>
        <v>3500</v>
      </c>
      <c r="AW107" s="40">
        <f t="shared" si="300"/>
        <v>3500</v>
      </c>
      <c r="AX107" s="40">
        <f t="shared" si="300"/>
        <v>3500</v>
      </c>
      <c r="AY107" s="40">
        <f t="shared" si="300"/>
        <v>3500</v>
      </c>
      <c r="AZ107" s="40">
        <f t="shared" si="300"/>
        <v>3500</v>
      </c>
      <c r="BA107" s="40">
        <f t="shared" si="300"/>
        <v>3500</v>
      </c>
      <c r="BB107" s="40">
        <f t="shared" si="300"/>
        <v>3500</v>
      </c>
      <c r="BC107" s="40">
        <f t="shared" si="300"/>
        <v>3500</v>
      </c>
      <c r="BD107" s="40">
        <f t="shared" si="300"/>
        <v>3500</v>
      </c>
      <c r="BE107" s="40">
        <f t="shared" si="300"/>
        <v>3500</v>
      </c>
      <c r="BF107" s="97">
        <f>SUM(AT107:BE107)</f>
        <v>42000</v>
      </c>
      <c r="BG107" s="33"/>
      <c r="BH107" s="33"/>
      <c r="BI107" s="33"/>
      <c r="BJ107" s="33"/>
      <c r="BK107" s="33"/>
      <c r="BL107" s="33"/>
      <c r="BQ107" s="106"/>
    </row>
    <row r="108" spans="1:69" ht="12.75" customHeight="1" outlineLevel="1" thickBot="1">
      <c r="A108" s="2" t="s">
        <v>11</v>
      </c>
      <c r="B108" s="4"/>
      <c r="C108" s="63" t="s">
        <v>210</v>
      </c>
      <c r="D108" s="109"/>
      <c r="E108" s="109"/>
      <c r="F108" s="109"/>
      <c r="G108" s="164">
        <v>0</v>
      </c>
      <c r="H108" s="41">
        <f aca="true" t="shared" si="301" ref="H108:R108">G108*(1+H42)</f>
        <v>0</v>
      </c>
      <c r="I108" s="41">
        <f t="shared" si="301"/>
        <v>0</v>
      </c>
      <c r="J108" s="41">
        <f t="shared" si="301"/>
        <v>0</v>
      </c>
      <c r="K108" s="41">
        <f t="shared" si="301"/>
        <v>0</v>
      </c>
      <c r="L108" s="41">
        <f t="shared" si="301"/>
        <v>0</v>
      </c>
      <c r="M108" s="41">
        <f t="shared" si="301"/>
        <v>0</v>
      </c>
      <c r="N108" s="41">
        <f t="shared" si="301"/>
        <v>0</v>
      </c>
      <c r="O108" s="41">
        <f t="shared" si="301"/>
        <v>0</v>
      </c>
      <c r="P108" s="41">
        <f t="shared" si="301"/>
        <v>0</v>
      </c>
      <c r="Q108" s="41">
        <f t="shared" si="301"/>
        <v>0</v>
      </c>
      <c r="R108" s="41">
        <f t="shared" si="301"/>
        <v>0</v>
      </c>
      <c r="S108" s="98">
        <f>SUM(G108:R108)</f>
        <v>0</v>
      </c>
      <c r="T108" s="41">
        <f>R108*(1+T42)</f>
        <v>0</v>
      </c>
      <c r="U108" s="41">
        <f aca="true" t="shared" si="302" ref="U108:AE108">T108*(1+U42)</f>
        <v>0</v>
      </c>
      <c r="V108" s="41">
        <f t="shared" si="302"/>
        <v>0</v>
      </c>
      <c r="W108" s="41">
        <f t="shared" si="302"/>
        <v>0</v>
      </c>
      <c r="X108" s="41">
        <f t="shared" si="302"/>
        <v>0</v>
      </c>
      <c r="Y108" s="41">
        <f t="shared" si="302"/>
        <v>0</v>
      </c>
      <c r="Z108" s="41">
        <f t="shared" si="302"/>
        <v>0</v>
      </c>
      <c r="AA108" s="41">
        <f t="shared" si="302"/>
        <v>0</v>
      </c>
      <c r="AB108" s="41">
        <f t="shared" si="302"/>
        <v>0</v>
      </c>
      <c r="AC108" s="41">
        <f t="shared" si="302"/>
        <v>0</v>
      </c>
      <c r="AD108" s="41">
        <f t="shared" si="302"/>
        <v>0</v>
      </c>
      <c r="AE108" s="41">
        <f t="shared" si="302"/>
        <v>0</v>
      </c>
      <c r="AF108" s="98">
        <f>SUM(T108:AE108)</f>
        <v>0</v>
      </c>
      <c r="AG108" s="41">
        <f>AE108*(1+AG42)</f>
        <v>0</v>
      </c>
      <c r="AH108" s="41">
        <f aca="true" t="shared" si="303" ref="AH108:AR108">AG108*(1+AH42)</f>
        <v>0</v>
      </c>
      <c r="AI108" s="41">
        <f t="shared" si="303"/>
        <v>0</v>
      </c>
      <c r="AJ108" s="41">
        <f t="shared" si="303"/>
        <v>0</v>
      </c>
      <c r="AK108" s="41">
        <f t="shared" si="303"/>
        <v>0</v>
      </c>
      <c r="AL108" s="41">
        <f t="shared" si="303"/>
        <v>0</v>
      </c>
      <c r="AM108" s="41">
        <f t="shared" si="303"/>
        <v>0</v>
      </c>
      <c r="AN108" s="41">
        <f t="shared" si="303"/>
        <v>0</v>
      </c>
      <c r="AO108" s="41">
        <f t="shared" si="303"/>
        <v>0</v>
      </c>
      <c r="AP108" s="41">
        <f t="shared" si="303"/>
        <v>0</v>
      </c>
      <c r="AQ108" s="41">
        <f t="shared" si="303"/>
        <v>0</v>
      </c>
      <c r="AR108" s="41">
        <f t="shared" si="303"/>
        <v>0</v>
      </c>
      <c r="AS108" s="98">
        <f>SUM(AG108:AR108)</f>
        <v>0</v>
      </c>
      <c r="AT108" s="41">
        <f>AR108*(1+AT42)</f>
        <v>0</v>
      </c>
      <c r="AU108" s="41">
        <f aca="true" t="shared" si="304" ref="AU108:BE108">AT108*(1+AU42)</f>
        <v>0</v>
      </c>
      <c r="AV108" s="41">
        <f t="shared" si="304"/>
        <v>0</v>
      </c>
      <c r="AW108" s="41">
        <f t="shared" si="304"/>
        <v>0</v>
      </c>
      <c r="AX108" s="41">
        <f t="shared" si="304"/>
        <v>0</v>
      </c>
      <c r="AY108" s="41">
        <f t="shared" si="304"/>
        <v>0</v>
      </c>
      <c r="AZ108" s="41">
        <f t="shared" si="304"/>
        <v>0</v>
      </c>
      <c r="BA108" s="41">
        <f t="shared" si="304"/>
        <v>0</v>
      </c>
      <c r="BB108" s="41">
        <f t="shared" si="304"/>
        <v>0</v>
      </c>
      <c r="BC108" s="41">
        <f t="shared" si="304"/>
        <v>0</v>
      </c>
      <c r="BD108" s="41">
        <f t="shared" si="304"/>
        <v>0</v>
      </c>
      <c r="BE108" s="41">
        <f t="shared" si="304"/>
        <v>0</v>
      </c>
      <c r="BF108" s="98">
        <f>SUM(AT108:BE108)</f>
        <v>0</v>
      </c>
      <c r="BG108" s="33"/>
      <c r="BH108" s="33"/>
      <c r="BI108" s="33"/>
      <c r="BJ108" s="33"/>
      <c r="BK108" s="33"/>
      <c r="BL108" s="33"/>
      <c r="BQ108" s="106"/>
    </row>
    <row r="109" spans="1:69" s="9" customFormat="1" ht="12.75" customHeight="1" thickBot="1">
      <c r="A109" s="14" t="s">
        <v>12</v>
      </c>
      <c r="B109" s="7"/>
      <c r="C109" s="7"/>
      <c r="D109" s="117"/>
      <c r="E109" s="117"/>
      <c r="F109" s="87">
        <f aca="true" t="shared" si="305" ref="F109:AR109">SUM(F105:F108)</f>
        <v>71631</v>
      </c>
      <c r="G109" s="87">
        <f t="shared" si="305"/>
        <v>7959</v>
      </c>
      <c r="H109" s="65">
        <f t="shared" si="305"/>
        <v>7959</v>
      </c>
      <c r="I109" s="65">
        <f t="shared" si="305"/>
        <v>7959</v>
      </c>
      <c r="J109" s="65">
        <f t="shared" si="305"/>
        <v>7959</v>
      </c>
      <c r="K109" s="65">
        <f t="shared" si="305"/>
        <v>7959</v>
      </c>
      <c r="L109" s="65">
        <f t="shared" si="305"/>
        <v>7959</v>
      </c>
      <c r="M109" s="65">
        <f t="shared" si="305"/>
        <v>7959</v>
      </c>
      <c r="N109" s="65">
        <f t="shared" si="305"/>
        <v>7959</v>
      </c>
      <c r="O109" s="65">
        <f t="shared" si="305"/>
        <v>7959</v>
      </c>
      <c r="P109" s="65">
        <f t="shared" si="305"/>
        <v>7959</v>
      </c>
      <c r="Q109" s="65">
        <f t="shared" si="305"/>
        <v>7959</v>
      </c>
      <c r="R109" s="65">
        <f t="shared" si="305"/>
        <v>7959</v>
      </c>
      <c r="S109" s="87">
        <f>SUM(G109:R109)</f>
        <v>95508</v>
      </c>
      <c r="T109" s="65">
        <f t="shared" si="305"/>
        <v>13265</v>
      </c>
      <c r="U109" s="65">
        <f t="shared" si="305"/>
        <v>13265</v>
      </c>
      <c r="V109" s="65">
        <f t="shared" si="305"/>
        <v>13265</v>
      </c>
      <c r="W109" s="65">
        <f t="shared" si="305"/>
        <v>13265</v>
      </c>
      <c r="X109" s="65">
        <f t="shared" si="305"/>
        <v>13265</v>
      </c>
      <c r="Y109" s="65">
        <f t="shared" si="305"/>
        <v>13265</v>
      </c>
      <c r="Z109" s="65">
        <f t="shared" si="305"/>
        <v>13265</v>
      </c>
      <c r="AA109" s="65">
        <f t="shared" si="305"/>
        <v>13265</v>
      </c>
      <c r="AB109" s="65">
        <f t="shared" si="305"/>
        <v>13265</v>
      </c>
      <c r="AC109" s="65">
        <f t="shared" si="305"/>
        <v>13265</v>
      </c>
      <c r="AD109" s="65">
        <f t="shared" si="305"/>
        <v>13265</v>
      </c>
      <c r="AE109" s="65">
        <f t="shared" si="305"/>
        <v>13265</v>
      </c>
      <c r="AF109" s="87">
        <f>SUM(T109:AE109)</f>
        <v>159180</v>
      </c>
      <c r="AG109" s="65">
        <f t="shared" si="305"/>
        <v>18571</v>
      </c>
      <c r="AH109" s="65">
        <f t="shared" si="305"/>
        <v>18571</v>
      </c>
      <c r="AI109" s="65">
        <f t="shared" si="305"/>
        <v>18571</v>
      </c>
      <c r="AJ109" s="65">
        <f t="shared" si="305"/>
        <v>18571</v>
      </c>
      <c r="AK109" s="65">
        <f t="shared" si="305"/>
        <v>18571</v>
      </c>
      <c r="AL109" s="65">
        <f t="shared" si="305"/>
        <v>18571</v>
      </c>
      <c r="AM109" s="65">
        <f t="shared" si="305"/>
        <v>18571</v>
      </c>
      <c r="AN109" s="65">
        <f t="shared" si="305"/>
        <v>18571</v>
      </c>
      <c r="AO109" s="65">
        <f t="shared" si="305"/>
        <v>18571</v>
      </c>
      <c r="AP109" s="65">
        <f t="shared" si="305"/>
        <v>18571</v>
      </c>
      <c r="AQ109" s="65">
        <f t="shared" si="305"/>
        <v>18571</v>
      </c>
      <c r="AR109" s="65">
        <f t="shared" si="305"/>
        <v>18571</v>
      </c>
      <c r="AS109" s="87">
        <f>SUM(AG109:AR109)</f>
        <v>222852</v>
      </c>
      <c r="AT109" s="65">
        <f aca="true" t="shared" si="306" ref="AT109:BE109">SUM(AT105:AT108)</f>
        <v>18571</v>
      </c>
      <c r="AU109" s="65">
        <f t="shared" si="306"/>
        <v>18571</v>
      </c>
      <c r="AV109" s="65">
        <f t="shared" si="306"/>
        <v>18571</v>
      </c>
      <c r="AW109" s="65">
        <f t="shared" si="306"/>
        <v>18571</v>
      </c>
      <c r="AX109" s="65">
        <f t="shared" si="306"/>
        <v>18571</v>
      </c>
      <c r="AY109" s="65">
        <f t="shared" si="306"/>
        <v>18571</v>
      </c>
      <c r="AZ109" s="65">
        <f t="shared" si="306"/>
        <v>18571</v>
      </c>
      <c r="BA109" s="65">
        <f t="shared" si="306"/>
        <v>18571</v>
      </c>
      <c r="BB109" s="65">
        <f t="shared" si="306"/>
        <v>18571</v>
      </c>
      <c r="BC109" s="65">
        <f t="shared" si="306"/>
        <v>18571</v>
      </c>
      <c r="BD109" s="65">
        <f t="shared" si="306"/>
        <v>18571</v>
      </c>
      <c r="BE109" s="65">
        <f t="shared" si="306"/>
        <v>18571</v>
      </c>
      <c r="BF109" s="87">
        <f>SUM(AT109:BE109)</f>
        <v>222852</v>
      </c>
      <c r="BG109" s="33"/>
      <c r="BH109" s="33"/>
      <c r="BI109" s="33"/>
      <c r="BJ109" s="33"/>
      <c r="BK109" s="33"/>
      <c r="BL109" s="33"/>
      <c r="BQ109" s="106"/>
    </row>
    <row r="110" spans="1:69" s="9" customFormat="1" ht="12.75" customHeight="1" thickBot="1">
      <c r="A110" s="14"/>
      <c r="B110" s="7"/>
      <c r="C110" s="7"/>
      <c r="D110" s="117"/>
      <c r="E110" s="117"/>
      <c r="F110" s="117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Q110" s="106"/>
    </row>
    <row r="111" spans="1:69" s="9" customFormat="1" ht="12.75" customHeight="1" thickBot="1">
      <c r="A111" s="30" t="s">
        <v>13</v>
      </c>
      <c r="B111" s="16"/>
      <c r="C111" s="16"/>
      <c r="D111" s="117" t="s">
        <v>112</v>
      </c>
      <c r="E111" s="117"/>
      <c r="F111" s="117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Q111" s="106"/>
    </row>
    <row r="112" spans="1:69" ht="12.75" customHeight="1" outlineLevel="1">
      <c r="A112" s="2" t="s">
        <v>14</v>
      </c>
      <c r="B112" s="3" t="s">
        <v>158</v>
      </c>
      <c r="C112" s="20" t="s">
        <v>218</v>
      </c>
      <c r="D112" s="119">
        <v>25</v>
      </c>
      <c r="E112" s="287">
        <v>250</v>
      </c>
      <c r="F112" s="109">
        <f>E112*G7</f>
        <v>1250</v>
      </c>
      <c r="G112" s="50">
        <f>D112</f>
        <v>25</v>
      </c>
      <c r="H112" s="50">
        <f>G112</f>
        <v>25</v>
      </c>
      <c r="I112" s="50">
        <f aca="true" t="shared" si="307" ref="I112:R112">H112</f>
        <v>25</v>
      </c>
      <c r="J112" s="50">
        <f t="shared" si="307"/>
        <v>25</v>
      </c>
      <c r="K112" s="50">
        <f t="shared" si="307"/>
        <v>25</v>
      </c>
      <c r="L112" s="50">
        <f t="shared" si="307"/>
        <v>25</v>
      </c>
      <c r="M112" s="50">
        <f t="shared" si="307"/>
        <v>25</v>
      </c>
      <c r="N112" s="50">
        <f t="shared" si="307"/>
        <v>25</v>
      </c>
      <c r="O112" s="50">
        <f t="shared" si="307"/>
        <v>25</v>
      </c>
      <c r="P112" s="50">
        <f t="shared" si="307"/>
        <v>25</v>
      </c>
      <c r="Q112" s="50">
        <f t="shared" si="307"/>
        <v>25</v>
      </c>
      <c r="R112" s="50">
        <f t="shared" si="307"/>
        <v>25</v>
      </c>
      <c r="S112" s="99">
        <f aca="true" t="shared" si="308" ref="S112:S139">SUM(G112:R112)</f>
        <v>300</v>
      </c>
      <c r="T112" s="50">
        <f>R112</f>
        <v>25</v>
      </c>
      <c r="U112" s="50">
        <f aca="true" t="shared" si="309" ref="U112:AE112">T112</f>
        <v>25</v>
      </c>
      <c r="V112" s="50">
        <f t="shared" si="309"/>
        <v>25</v>
      </c>
      <c r="W112" s="50">
        <f t="shared" si="309"/>
        <v>25</v>
      </c>
      <c r="X112" s="50">
        <f t="shared" si="309"/>
        <v>25</v>
      </c>
      <c r="Y112" s="50">
        <f t="shared" si="309"/>
        <v>25</v>
      </c>
      <c r="Z112" s="50">
        <f t="shared" si="309"/>
        <v>25</v>
      </c>
      <c r="AA112" s="50">
        <f t="shared" si="309"/>
        <v>25</v>
      </c>
      <c r="AB112" s="50">
        <f t="shared" si="309"/>
        <v>25</v>
      </c>
      <c r="AC112" s="50">
        <f t="shared" si="309"/>
        <v>25</v>
      </c>
      <c r="AD112" s="50">
        <f t="shared" si="309"/>
        <v>25</v>
      </c>
      <c r="AE112" s="50">
        <f t="shared" si="309"/>
        <v>25</v>
      </c>
      <c r="AF112" s="99">
        <f aca="true" t="shared" si="310" ref="AF112:AF139">SUM(T112:AE112)</f>
        <v>300</v>
      </c>
      <c r="AG112" s="50">
        <f>AE112</f>
        <v>25</v>
      </c>
      <c r="AH112" s="50">
        <f aca="true" t="shared" si="311" ref="AH112:AR112">AG112</f>
        <v>25</v>
      </c>
      <c r="AI112" s="50">
        <f t="shared" si="311"/>
        <v>25</v>
      </c>
      <c r="AJ112" s="50">
        <f t="shared" si="311"/>
        <v>25</v>
      </c>
      <c r="AK112" s="50">
        <f t="shared" si="311"/>
        <v>25</v>
      </c>
      <c r="AL112" s="50">
        <f t="shared" si="311"/>
        <v>25</v>
      </c>
      <c r="AM112" s="50">
        <f t="shared" si="311"/>
        <v>25</v>
      </c>
      <c r="AN112" s="50">
        <f t="shared" si="311"/>
        <v>25</v>
      </c>
      <c r="AO112" s="50">
        <f t="shared" si="311"/>
        <v>25</v>
      </c>
      <c r="AP112" s="50">
        <f t="shared" si="311"/>
        <v>25</v>
      </c>
      <c r="AQ112" s="50">
        <f t="shared" si="311"/>
        <v>25</v>
      </c>
      <c r="AR112" s="50">
        <f t="shared" si="311"/>
        <v>25</v>
      </c>
      <c r="AS112" s="99">
        <f aca="true" t="shared" si="312" ref="AS112:AS139">SUM(AG112:AR112)</f>
        <v>300</v>
      </c>
      <c r="AT112" s="50">
        <f>AR112</f>
        <v>25</v>
      </c>
      <c r="AU112" s="50">
        <f aca="true" t="shared" si="313" ref="AU112:BE112">AT112</f>
        <v>25</v>
      </c>
      <c r="AV112" s="50">
        <f t="shared" si="313"/>
        <v>25</v>
      </c>
      <c r="AW112" s="50">
        <f t="shared" si="313"/>
        <v>25</v>
      </c>
      <c r="AX112" s="50">
        <f t="shared" si="313"/>
        <v>25</v>
      </c>
      <c r="AY112" s="50">
        <f t="shared" si="313"/>
        <v>25</v>
      </c>
      <c r="AZ112" s="50">
        <f t="shared" si="313"/>
        <v>25</v>
      </c>
      <c r="BA112" s="50">
        <f t="shared" si="313"/>
        <v>25</v>
      </c>
      <c r="BB112" s="50">
        <f t="shared" si="313"/>
        <v>25</v>
      </c>
      <c r="BC112" s="50">
        <f t="shared" si="313"/>
        <v>25</v>
      </c>
      <c r="BD112" s="50">
        <f t="shared" si="313"/>
        <v>25</v>
      </c>
      <c r="BE112" s="50">
        <f t="shared" si="313"/>
        <v>25</v>
      </c>
      <c r="BF112" s="99">
        <f aca="true" t="shared" si="314" ref="BF112:BF139">SUM(AT112:BE112)</f>
        <v>300</v>
      </c>
      <c r="BG112" s="117"/>
      <c r="BH112" s="117"/>
      <c r="BI112" s="117"/>
      <c r="BJ112" s="117"/>
      <c r="BK112" s="117"/>
      <c r="BL112" s="117"/>
      <c r="BQ112" s="106"/>
    </row>
    <row r="113" spans="1:69" ht="12.75" customHeight="1" outlineLevel="1">
      <c r="A113" s="2" t="s">
        <v>15</v>
      </c>
      <c r="C113" s="19" t="s">
        <v>210</v>
      </c>
      <c r="D113" s="119">
        <v>25</v>
      </c>
      <c r="E113" s="119"/>
      <c r="F113" s="119"/>
      <c r="G113" s="35">
        <f>D113</f>
        <v>25</v>
      </c>
      <c r="H113" s="35">
        <f aca="true" t="shared" si="315" ref="H113:R113">G113*(1+H42)</f>
        <v>25</v>
      </c>
      <c r="I113" s="35">
        <f t="shared" si="315"/>
        <v>25</v>
      </c>
      <c r="J113" s="35">
        <f t="shared" si="315"/>
        <v>25</v>
      </c>
      <c r="K113" s="35">
        <f t="shared" si="315"/>
        <v>25</v>
      </c>
      <c r="L113" s="35">
        <f t="shared" si="315"/>
        <v>25</v>
      </c>
      <c r="M113" s="35">
        <f t="shared" si="315"/>
        <v>25</v>
      </c>
      <c r="N113" s="35">
        <f t="shared" si="315"/>
        <v>25</v>
      </c>
      <c r="O113" s="35">
        <f t="shared" si="315"/>
        <v>25</v>
      </c>
      <c r="P113" s="35">
        <f t="shared" si="315"/>
        <v>25</v>
      </c>
      <c r="Q113" s="35">
        <f t="shared" si="315"/>
        <v>25</v>
      </c>
      <c r="R113" s="35">
        <f t="shared" si="315"/>
        <v>25</v>
      </c>
      <c r="S113" s="91">
        <f t="shared" si="308"/>
        <v>300</v>
      </c>
      <c r="T113" s="35">
        <f>R113*(1+T42)</f>
        <v>25</v>
      </c>
      <c r="U113" s="35">
        <f aca="true" t="shared" si="316" ref="U113:AE113">T113*(1+U42)</f>
        <v>25</v>
      </c>
      <c r="V113" s="35">
        <f t="shared" si="316"/>
        <v>25</v>
      </c>
      <c r="W113" s="35">
        <f t="shared" si="316"/>
        <v>25</v>
      </c>
      <c r="X113" s="35">
        <f t="shared" si="316"/>
        <v>25</v>
      </c>
      <c r="Y113" s="35">
        <f t="shared" si="316"/>
        <v>25</v>
      </c>
      <c r="Z113" s="35">
        <f t="shared" si="316"/>
        <v>25</v>
      </c>
      <c r="AA113" s="35">
        <f t="shared" si="316"/>
        <v>25</v>
      </c>
      <c r="AB113" s="35">
        <f t="shared" si="316"/>
        <v>25</v>
      </c>
      <c r="AC113" s="35">
        <f t="shared" si="316"/>
        <v>25</v>
      </c>
      <c r="AD113" s="35">
        <f t="shared" si="316"/>
        <v>25</v>
      </c>
      <c r="AE113" s="35">
        <f t="shared" si="316"/>
        <v>25</v>
      </c>
      <c r="AF113" s="91">
        <f t="shared" si="310"/>
        <v>300</v>
      </c>
      <c r="AG113" s="35">
        <f>AE113*(1+AG42)</f>
        <v>25</v>
      </c>
      <c r="AH113" s="35">
        <f aca="true" t="shared" si="317" ref="AH113:AR113">AG113*(1+AH42)</f>
        <v>25</v>
      </c>
      <c r="AI113" s="35">
        <f t="shared" si="317"/>
        <v>25</v>
      </c>
      <c r="AJ113" s="35">
        <f t="shared" si="317"/>
        <v>25</v>
      </c>
      <c r="AK113" s="35">
        <f t="shared" si="317"/>
        <v>25</v>
      </c>
      <c r="AL113" s="35">
        <f t="shared" si="317"/>
        <v>25</v>
      </c>
      <c r="AM113" s="35">
        <f t="shared" si="317"/>
        <v>25</v>
      </c>
      <c r="AN113" s="35">
        <f t="shared" si="317"/>
        <v>25</v>
      </c>
      <c r="AO113" s="35">
        <f t="shared" si="317"/>
        <v>25</v>
      </c>
      <c r="AP113" s="35">
        <f t="shared" si="317"/>
        <v>25</v>
      </c>
      <c r="AQ113" s="35">
        <f t="shared" si="317"/>
        <v>25</v>
      </c>
      <c r="AR113" s="35">
        <f t="shared" si="317"/>
        <v>25</v>
      </c>
      <c r="AS113" s="91">
        <f t="shared" si="312"/>
        <v>300</v>
      </c>
      <c r="AT113" s="35">
        <f>AR113*(1+AT42)</f>
        <v>25</v>
      </c>
      <c r="AU113" s="35">
        <f aca="true" t="shared" si="318" ref="AU113:BE113">AT113*(1+AU42)</f>
        <v>25</v>
      </c>
      <c r="AV113" s="35">
        <f t="shared" si="318"/>
        <v>25</v>
      </c>
      <c r="AW113" s="35">
        <f t="shared" si="318"/>
        <v>25</v>
      </c>
      <c r="AX113" s="35">
        <f t="shared" si="318"/>
        <v>25</v>
      </c>
      <c r="AY113" s="35">
        <f t="shared" si="318"/>
        <v>25</v>
      </c>
      <c r="AZ113" s="35">
        <f t="shared" si="318"/>
        <v>25</v>
      </c>
      <c r="BA113" s="35">
        <f t="shared" si="318"/>
        <v>25</v>
      </c>
      <c r="BB113" s="35">
        <f t="shared" si="318"/>
        <v>25</v>
      </c>
      <c r="BC113" s="35">
        <f t="shared" si="318"/>
        <v>25</v>
      </c>
      <c r="BD113" s="35">
        <f t="shared" si="318"/>
        <v>25</v>
      </c>
      <c r="BE113" s="35">
        <f t="shared" si="318"/>
        <v>25</v>
      </c>
      <c r="BF113" s="91">
        <f t="shared" si="314"/>
        <v>300</v>
      </c>
      <c r="BG113" s="117"/>
      <c r="BH113" s="117"/>
      <c r="BI113" s="117"/>
      <c r="BJ113" s="117"/>
      <c r="BK113" s="117"/>
      <c r="BL113" s="117"/>
      <c r="BQ113" s="106"/>
    </row>
    <row r="114" spans="1:69" ht="12.75" customHeight="1" outlineLevel="1">
      <c r="A114" s="2" t="s">
        <v>16</v>
      </c>
      <c r="C114" s="19" t="s">
        <v>219</v>
      </c>
      <c r="D114" s="119"/>
      <c r="E114" s="119"/>
      <c r="F114" s="119"/>
      <c r="G114" s="121">
        <f aca="true" t="shared" si="319" ref="G114:R114">G36*G39</f>
        <v>0</v>
      </c>
      <c r="H114" s="121">
        <f t="shared" si="319"/>
        <v>0</v>
      </c>
      <c r="I114" s="121">
        <f t="shared" si="319"/>
        <v>0</v>
      </c>
      <c r="J114" s="121">
        <f t="shared" si="319"/>
        <v>0</v>
      </c>
      <c r="K114" s="121">
        <f t="shared" si="319"/>
        <v>0</v>
      </c>
      <c r="L114" s="121">
        <f t="shared" si="319"/>
        <v>0</v>
      </c>
      <c r="M114" s="121">
        <f t="shared" si="319"/>
        <v>0</v>
      </c>
      <c r="N114" s="121">
        <f t="shared" si="319"/>
        <v>0</v>
      </c>
      <c r="O114" s="121">
        <f t="shared" si="319"/>
        <v>0</v>
      </c>
      <c r="P114" s="121">
        <f t="shared" si="319"/>
        <v>0</v>
      </c>
      <c r="Q114" s="121">
        <f t="shared" si="319"/>
        <v>0</v>
      </c>
      <c r="R114" s="121">
        <f t="shared" si="319"/>
        <v>0</v>
      </c>
      <c r="S114" s="91">
        <f t="shared" si="308"/>
        <v>0</v>
      </c>
      <c r="T114" s="121">
        <f aca="true" t="shared" si="320" ref="T114:AE114">T36*T39</f>
        <v>0</v>
      </c>
      <c r="U114" s="121">
        <f t="shared" si="320"/>
        <v>0</v>
      </c>
      <c r="V114" s="121">
        <f t="shared" si="320"/>
        <v>0</v>
      </c>
      <c r="W114" s="121">
        <f t="shared" si="320"/>
        <v>0</v>
      </c>
      <c r="X114" s="121">
        <f t="shared" si="320"/>
        <v>0</v>
      </c>
      <c r="Y114" s="121">
        <f t="shared" si="320"/>
        <v>0</v>
      </c>
      <c r="Z114" s="121">
        <f t="shared" si="320"/>
        <v>0</v>
      </c>
      <c r="AA114" s="121">
        <f t="shared" si="320"/>
        <v>0</v>
      </c>
      <c r="AB114" s="121">
        <f t="shared" si="320"/>
        <v>0</v>
      </c>
      <c r="AC114" s="121">
        <f t="shared" si="320"/>
        <v>0</v>
      </c>
      <c r="AD114" s="121">
        <f t="shared" si="320"/>
        <v>0</v>
      </c>
      <c r="AE114" s="121">
        <f t="shared" si="320"/>
        <v>0</v>
      </c>
      <c r="AF114" s="91">
        <f t="shared" si="310"/>
        <v>0</v>
      </c>
      <c r="AG114" s="121">
        <f aca="true" t="shared" si="321" ref="AG114:AR114">AG36*AG39</f>
        <v>0</v>
      </c>
      <c r="AH114" s="121">
        <f t="shared" si="321"/>
        <v>0</v>
      </c>
      <c r="AI114" s="121">
        <f t="shared" si="321"/>
        <v>0</v>
      </c>
      <c r="AJ114" s="121">
        <f t="shared" si="321"/>
        <v>0</v>
      </c>
      <c r="AK114" s="121">
        <f t="shared" si="321"/>
        <v>0</v>
      </c>
      <c r="AL114" s="121">
        <f t="shared" si="321"/>
        <v>0</v>
      </c>
      <c r="AM114" s="121">
        <f t="shared" si="321"/>
        <v>0</v>
      </c>
      <c r="AN114" s="121">
        <f t="shared" si="321"/>
        <v>0</v>
      </c>
      <c r="AO114" s="121">
        <f t="shared" si="321"/>
        <v>0</v>
      </c>
      <c r="AP114" s="121">
        <f t="shared" si="321"/>
        <v>0</v>
      </c>
      <c r="AQ114" s="121">
        <f t="shared" si="321"/>
        <v>0</v>
      </c>
      <c r="AR114" s="121">
        <f t="shared" si="321"/>
        <v>0</v>
      </c>
      <c r="AS114" s="91">
        <f t="shared" si="312"/>
        <v>0</v>
      </c>
      <c r="AT114" s="121">
        <f aca="true" t="shared" si="322" ref="AT114:BE114">AT36*AT39</f>
        <v>0</v>
      </c>
      <c r="AU114" s="121">
        <f t="shared" si="322"/>
        <v>0</v>
      </c>
      <c r="AV114" s="121">
        <f t="shared" si="322"/>
        <v>0</v>
      </c>
      <c r="AW114" s="121">
        <f t="shared" si="322"/>
        <v>0</v>
      </c>
      <c r="AX114" s="121">
        <f t="shared" si="322"/>
        <v>0</v>
      </c>
      <c r="AY114" s="121">
        <f t="shared" si="322"/>
        <v>0</v>
      </c>
      <c r="AZ114" s="121">
        <f t="shared" si="322"/>
        <v>0</v>
      </c>
      <c r="BA114" s="121">
        <f t="shared" si="322"/>
        <v>0</v>
      </c>
      <c r="BB114" s="121">
        <f t="shared" si="322"/>
        <v>0</v>
      </c>
      <c r="BC114" s="121">
        <f t="shared" si="322"/>
        <v>0</v>
      </c>
      <c r="BD114" s="121">
        <f t="shared" si="322"/>
        <v>0</v>
      </c>
      <c r="BE114" s="121">
        <f t="shared" si="322"/>
        <v>0</v>
      </c>
      <c r="BF114" s="91">
        <f t="shared" si="314"/>
        <v>0</v>
      </c>
      <c r="BG114" s="117"/>
      <c r="BH114" s="117"/>
      <c r="BI114" s="117"/>
      <c r="BJ114" s="117"/>
      <c r="BK114" s="117"/>
      <c r="BL114" s="117"/>
      <c r="BQ114" s="106"/>
    </row>
    <row r="115" spans="1:69" ht="12.75" customHeight="1" outlineLevel="1">
      <c r="A115" s="2" t="s">
        <v>17</v>
      </c>
      <c r="C115" s="19" t="s">
        <v>219</v>
      </c>
      <c r="D115" s="119">
        <v>25</v>
      </c>
      <c r="E115" s="119"/>
      <c r="F115" s="119"/>
      <c r="G115" s="121">
        <f aca="true" t="shared" si="323" ref="G115:G125">D115</f>
        <v>25</v>
      </c>
      <c r="H115" s="35">
        <f aca="true" t="shared" si="324" ref="H115:R115">G115*(H36/G36)</f>
        <v>25</v>
      </c>
      <c r="I115" s="35">
        <f t="shared" si="324"/>
        <v>25</v>
      </c>
      <c r="J115" s="35">
        <f t="shared" si="324"/>
        <v>25</v>
      </c>
      <c r="K115" s="35">
        <f t="shared" si="324"/>
        <v>25</v>
      </c>
      <c r="L115" s="35">
        <f t="shared" si="324"/>
        <v>25</v>
      </c>
      <c r="M115" s="35">
        <f t="shared" si="324"/>
        <v>25</v>
      </c>
      <c r="N115" s="35">
        <f t="shared" si="324"/>
        <v>25</v>
      </c>
      <c r="O115" s="35">
        <f t="shared" si="324"/>
        <v>25</v>
      </c>
      <c r="P115" s="35">
        <f t="shared" si="324"/>
        <v>25</v>
      </c>
      <c r="Q115" s="35">
        <f t="shared" si="324"/>
        <v>25</v>
      </c>
      <c r="R115" s="35">
        <f t="shared" si="324"/>
        <v>25</v>
      </c>
      <c r="S115" s="91">
        <f t="shared" si="308"/>
        <v>300</v>
      </c>
      <c r="T115" s="35">
        <f>R115*(T36/R36)</f>
        <v>41.66666666666667</v>
      </c>
      <c r="U115" s="35">
        <f aca="true" t="shared" si="325" ref="U115:AE115">T115*(U36/T36)</f>
        <v>41.66666666666667</v>
      </c>
      <c r="V115" s="35">
        <f t="shared" si="325"/>
        <v>41.66666666666667</v>
      </c>
      <c r="W115" s="35">
        <f t="shared" si="325"/>
        <v>41.66666666666667</v>
      </c>
      <c r="X115" s="35">
        <f t="shared" si="325"/>
        <v>41.66666666666667</v>
      </c>
      <c r="Y115" s="35">
        <f t="shared" si="325"/>
        <v>41.66666666666667</v>
      </c>
      <c r="Z115" s="35">
        <f t="shared" si="325"/>
        <v>41.66666666666667</v>
      </c>
      <c r="AA115" s="35">
        <f t="shared" si="325"/>
        <v>41.66666666666667</v>
      </c>
      <c r="AB115" s="35">
        <f t="shared" si="325"/>
        <v>41.66666666666667</v>
      </c>
      <c r="AC115" s="35">
        <f t="shared" si="325"/>
        <v>41.66666666666667</v>
      </c>
      <c r="AD115" s="35">
        <f t="shared" si="325"/>
        <v>41.66666666666667</v>
      </c>
      <c r="AE115" s="35">
        <f t="shared" si="325"/>
        <v>41.66666666666667</v>
      </c>
      <c r="AF115" s="91">
        <f t="shared" si="310"/>
        <v>500.00000000000017</v>
      </c>
      <c r="AG115" s="35">
        <f>AE115*(AG36/AE36)</f>
        <v>58.333333333333336</v>
      </c>
      <c r="AH115" s="35">
        <f aca="true" t="shared" si="326" ref="AH115:AR115">AG115*(AH36/AG36)</f>
        <v>58.333333333333336</v>
      </c>
      <c r="AI115" s="35">
        <f t="shared" si="326"/>
        <v>58.333333333333336</v>
      </c>
      <c r="AJ115" s="35">
        <f t="shared" si="326"/>
        <v>58.333333333333336</v>
      </c>
      <c r="AK115" s="35">
        <f t="shared" si="326"/>
        <v>58.333333333333336</v>
      </c>
      <c r="AL115" s="35">
        <f t="shared" si="326"/>
        <v>58.333333333333336</v>
      </c>
      <c r="AM115" s="35">
        <f t="shared" si="326"/>
        <v>58.333333333333336</v>
      </c>
      <c r="AN115" s="35">
        <f t="shared" si="326"/>
        <v>58.333333333333336</v>
      </c>
      <c r="AO115" s="35">
        <f t="shared" si="326"/>
        <v>58.333333333333336</v>
      </c>
      <c r="AP115" s="35">
        <f t="shared" si="326"/>
        <v>58.333333333333336</v>
      </c>
      <c r="AQ115" s="35">
        <f t="shared" si="326"/>
        <v>58.333333333333336</v>
      </c>
      <c r="AR115" s="35">
        <f t="shared" si="326"/>
        <v>58.333333333333336</v>
      </c>
      <c r="AS115" s="91">
        <f t="shared" si="312"/>
        <v>700.0000000000001</v>
      </c>
      <c r="AT115" s="35">
        <f>AR115*(AT36/AR36)</f>
        <v>58.333333333333336</v>
      </c>
      <c r="AU115" s="35">
        <f aca="true" t="shared" si="327" ref="AU115:BE115">AT115*(AU36/AT36)</f>
        <v>58.333333333333336</v>
      </c>
      <c r="AV115" s="35">
        <f t="shared" si="327"/>
        <v>58.333333333333336</v>
      </c>
      <c r="AW115" s="35">
        <f t="shared" si="327"/>
        <v>58.333333333333336</v>
      </c>
      <c r="AX115" s="35">
        <f t="shared" si="327"/>
        <v>58.333333333333336</v>
      </c>
      <c r="AY115" s="35">
        <f t="shared" si="327"/>
        <v>58.333333333333336</v>
      </c>
      <c r="AZ115" s="35">
        <f t="shared" si="327"/>
        <v>58.333333333333336</v>
      </c>
      <c r="BA115" s="35">
        <f t="shared" si="327"/>
        <v>58.333333333333336</v>
      </c>
      <c r="BB115" s="35">
        <f t="shared" si="327"/>
        <v>58.333333333333336</v>
      </c>
      <c r="BC115" s="35">
        <f t="shared" si="327"/>
        <v>58.333333333333336</v>
      </c>
      <c r="BD115" s="35">
        <f t="shared" si="327"/>
        <v>58.333333333333336</v>
      </c>
      <c r="BE115" s="35">
        <f t="shared" si="327"/>
        <v>58.333333333333336</v>
      </c>
      <c r="BF115" s="91">
        <f t="shared" si="314"/>
        <v>700.0000000000001</v>
      </c>
      <c r="BG115" s="117"/>
      <c r="BH115" s="117"/>
      <c r="BI115" s="117"/>
      <c r="BJ115" s="117"/>
      <c r="BK115" s="117"/>
      <c r="BL115" s="117"/>
      <c r="BQ115" s="106"/>
    </row>
    <row r="116" spans="1:69" ht="12.75" customHeight="1" outlineLevel="1">
      <c r="A116" s="2" t="s">
        <v>18</v>
      </c>
      <c r="C116" s="19" t="s">
        <v>210</v>
      </c>
      <c r="D116" s="119">
        <v>0</v>
      </c>
      <c r="E116" s="119"/>
      <c r="F116" s="119"/>
      <c r="G116" s="121">
        <f t="shared" si="323"/>
        <v>0</v>
      </c>
      <c r="H116" s="35">
        <f aca="true" t="shared" si="328" ref="H116:R116">G116*(1+H42)</f>
        <v>0</v>
      </c>
      <c r="I116" s="35">
        <f t="shared" si="328"/>
        <v>0</v>
      </c>
      <c r="J116" s="35">
        <f t="shared" si="328"/>
        <v>0</v>
      </c>
      <c r="K116" s="35">
        <f t="shared" si="328"/>
        <v>0</v>
      </c>
      <c r="L116" s="35">
        <f t="shared" si="328"/>
        <v>0</v>
      </c>
      <c r="M116" s="35">
        <f t="shared" si="328"/>
        <v>0</v>
      </c>
      <c r="N116" s="35">
        <f t="shared" si="328"/>
        <v>0</v>
      </c>
      <c r="O116" s="35">
        <f t="shared" si="328"/>
        <v>0</v>
      </c>
      <c r="P116" s="35">
        <f t="shared" si="328"/>
        <v>0</v>
      </c>
      <c r="Q116" s="35">
        <f t="shared" si="328"/>
        <v>0</v>
      </c>
      <c r="R116" s="35">
        <f t="shared" si="328"/>
        <v>0</v>
      </c>
      <c r="S116" s="91">
        <f t="shared" si="308"/>
        <v>0</v>
      </c>
      <c r="T116" s="35">
        <f>R116*(1+T42)</f>
        <v>0</v>
      </c>
      <c r="U116" s="35">
        <f aca="true" t="shared" si="329" ref="U116:AE116">T116*(1+U42)</f>
        <v>0</v>
      </c>
      <c r="V116" s="35">
        <f t="shared" si="329"/>
        <v>0</v>
      </c>
      <c r="W116" s="35">
        <f t="shared" si="329"/>
        <v>0</v>
      </c>
      <c r="X116" s="35">
        <f t="shared" si="329"/>
        <v>0</v>
      </c>
      <c r="Y116" s="35">
        <f t="shared" si="329"/>
        <v>0</v>
      </c>
      <c r="Z116" s="35">
        <f t="shared" si="329"/>
        <v>0</v>
      </c>
      <c r="AA116" s="35">
        <f t="shared" si="329"/>
        <v>0</v>
      </c>
      <c r="AB116" s="35">
        <f t="shared" si="329"/>
        <v>0</v>
      </c>
      <c r="AC116" s="35">
        <f t="shared" si="329"/>
        <v>0</v>
      </c>
      <c r="AD116" s="35">
        <f t="shared" si="329"/>
        <v>0</v>
      </c>
      <c r="AE116" s="35">
        <f t="shared" si="329"/>
        <v>0</v>
      </c>
      <c r="AF116" s="91">
        <f t="shared" si="310"/>
        <v>0</v>
      </c>
      <c r="AG116" s="35">
        <f>AE116*(1+AG42)</f>
        <v>0</v>
      </c>
      <c r="AH116" s="35">
        <f aca="true" t="shared" si="330" ref="AH116:AR116">AG116*(1+AH42)</f>
        <v>0</v>
      </c>
      <c r="AI116" s="35">
        <f t="shared" si="330"/>
        <v>0</v>
      </c>
      <c r="AJ116" s="35">
        <f t="shared" si="330"/>
        <v>0</v>
      </c>
      <c r="AK116" s="35">
        <f t="shared" si="330"/>
        <v>0</v>
      </c>
      <c r="AL116" s="35">
        <f t="shared" si="330"/>
        <v>0</v>
      </c>
      <c r="AM116" s="35">
        <f t="shared" si="330"/>
        <v>0</v>
      </c>
      <c r="AN116" s="35">
        <f t="shared" si="330"/>
        <v>0</v>
      </c>
      <c r="AO116" s="35">
        <f t="shared" si="330"/>
        <v>0</v>
      </c>
      <c r="AP116" s="35">
        <f t="shared" si="330"/>
        <v>0</v>
      </c>
      <c r="AQ116" s="35">
        <f t="shared" si="330"/>
        <v>0</v>
      </c>
      <c r="AR116" s="35">
        <f t="shared" si="330"/>
        <v>0</v>
      </c>
      <c r="AS116" s="91">
        <f t="shared" si="312"/>
        <v>0</v>
      </c>
      <c r="AT116" s="35">
        <f>AR116*(1+AT42)</f>
        <v>0</v>
      </c>
      <c r="AU116" s="35">
        <f aca="true" t="shared" si="331" ref="AU116:BE116">AT116*(1+AU42)</f>
        <v>0</v>
      </c>
      <c r="AV116" s="35">
        <f t="shared" si="331"/>
        <v>0</v>
      </c>
      <c r="AW116" s="35">
        <f t="shared" si="331"/>
        <v>0</v>
      </c>
      <c r="AX116" s="35">
        <f t="shared" si="331"/>
        <v>0</v>
      </c>
      <c r="AY116" s="35">
        <f t="shared" si="331"/>
        <v>0</v>
      </c>
      <c r="AZ116" s="35">
        <f t="shared" si="331"/>
        <v>0</v>
      </c>
      <c r="BA116" s="35">
        <f t="shared" si="331"/>
        <v>0</v>
      </c>
      <c r="BB116" s="35">
        <f t="shared" si="331"/>
        <v>0</v>
      </c>
      <c r="BC116" s="35">
        <f t="shared" si="331"/>
        <v>0</v>
      </c>
      <c r="BD116" s="35">
        <f t="shared" si="331"/>
        <v>0</v>
      </c>
      <c r="BE116" s="35">
        <f t="shared" si="331"/>
        <v>0</v>
      </c>
      <c r="BF116" s="91">
        <f t="shared" si="314"/>
        <v>0</v>
      </c>
      <c r="BG116" s="117"/>
      <c r="BH116" s="117"/>
      <c r="BI116" s="117"/>
      <c r="BJ116" s="117"/>
      <c r="BK116" s="117"/>
      <c r="BL116" s="117"/>
      <c r="BQ116" s="106"/>
    </row>
    <row r="117" spans="1:69" ht="12.75" customHeight="1" outlineLevel="1">
      <c r="A117" s="2" t="s">
        <v>19</v>
      </c>
      <c r="C117" s="19" t="s">
        <v>219</v>
      </c>
      <c r="D117" s="119">
        <v>0</v>
      </c>
      <c r="E117" s="119"/>
      <c r="F117" s="119"/>
      <c r="G117" s="121">
        <f t="shared" si="323"/>
        <v>0</v>
      </c>
      <c r="H117" s="35">
        <f aca="true" t="shared" si="332" ref="H117:R117">G117*H36/G36</f>
        <v>0</v>
      </c>
      <c r="I117" s="35">
        <f t="shared" si="332"/>
        <v>0</v>
      </c>
      <c r="J117" s="35">
        <f t="shared" si="332"/>
        <v>0</v>
      </c>
      <c r="K117" s="35">
        <f t="shared" si="332"/>
        <v>0</v>
      </c>
      <c r="L117" s="35">
        <f t="shared" si="332"/>
        <v>0</v>
      </c>
      <c r="M117" s="35">
        <f t="shared" si="332"/>
        <v>0</v>
      </c>
      <c r="N117" s="35">
        <f t="shared" si="332"/>
        <v>0</v>
      </c>
      <c r="O117" s="35">
        <f t="shared" si="332"/>
        <v>0</v>
      </c>
      <c r="P117" s="35">
        <f t="shared" si="332"/>
        <v>0</v>
      </c>
      <c r="Q117" s="35">
        <f t="shared" si="332"/>
        <v>0</v>
      </c>
      <c r="R117" s="35">
        <f t="shared" si="332"/>
        <v>0</v>
      </c>
      <c r="S117" s="91">
        <f t="shared" si="308"/>
        <v>0</v>
      </c>
      <c r="T117" s="35">
        <f>R117*T36/R36</f>
        <v>0</v>
      </c>
      <c r="U117" s="35">
        <f aca="true" t="shared" si="333" ref="U117:AE117">T117*U36/T36</f>
        <v>0</v>
      </c>
      <c r="V117" s="35">
        <f t="shared" si="333"/>
        <v>0</v>
      </c>
      <c r="W117" s="35">
        <f t="shared" si="333"/>
        <v>0</v>
      </c>
      <c r="X117" s="35">
        <f t="shared" si="333"/>
        <v>0</v>
      </c>
      <c r="Y117" s="35">
        <f t="shared" si="333"/>
        <v>0</v>
      </c>
      <c r="Z117" s="35">
        <f t="shared" si="333"/>
        <v>0</v>
      </c>
      <c r="AA117" s="35">
        <f t="shared" si="333"/>
        <v>0</v>
      </c>
      <c r="AB117" s="35">
        <f t="shared" si="333"/>
        <v>0</v>
      </c>
      <c r="AC117" s="35">
        <f t="shared" si="333"/>
        <v>0</v>
      </c>
      <c r="AD117" s="35">
        <f t="shared" si="333"/>
        <v>0</v>
      </c>
      <c r="AE117" s="35">
        <f t="shared" si="333"/>
        <v>0</v>
      </c>
      <c r="AF117" s="91">
        <f t="shared" si="310"/>
        <v>0</v>
      </c>
      <c r="AG117" s="35">
        <f>AE117*AG36/AE36</f>
        <v>0</v>
      </c>
      <c r="AH117" s="35">
        <f aca="true" t="shared" si="334" ref="AH117:AR117">AG117*AH36/AG36</f>
        <v>0</v>
      </c>
      <c r="AI117" s="35">
        <f t="shared" si="334"/>
        <v>0</v>
      </c>
      <c r="AJ117" s="35">
        <f t="shared" si="334"/>
        <v>0</v>
      </c>
      <c r="AK117" s="35">
        <f t="shared" si="334"/>
        <v>0</v>
      </c>
      <c r="AL117" s="35">
        <f t="shared" si="334"/>
        <v>0</v>
      </c>
      <c r="AM117" s="35">
        <f t="shared" si="334"/>
        <v>0</v>
      </c>
      <c r="AN117" s="35">
        <f t="shared" si="334"/>
        <v>0</v>
      </c>
      <c r="AO117" s="35">
        <f t="shared" si="334"/>
        <v>0</v>
      </c>
      <c r="AP117" s="35">
        <f t="shared" si="334"/>
        <v>0</v>
      </c>
      <c r="AQ117" s="35">
        <f t="shared" si="334"/>
        <v>0</v>
      </c>
      <c r="AR117" s="35">
        <f t="shared" si="334"/>
        <v>0</v>
      </c>
      <c r="AS117" s="91">
        <f t="shared" si="312"/>
        <v>0</v>
      </c>
      <c r="AT117" s="35">
        <f>AR117*AT36/AR36</f>
        <v>0</v>
      </c>
      <c r="AU117" s="35">
        <f aca="true" t="shared" si="335" ref="AU117:BE117">AT117*AU36/AT36</f>
        <v>0</v>
      </c>
      <c r="AV117" s="35">
        <f t="shared" si="335"/>
        <v>0</v>
      </c>
      <c r="AW117" s="35">
        <f t="shared" si="335"/>
        <v>0</v>
      </c>
      <c r="AX117" s="35">
        <f t="shared" si="335"/>
        <v>0</v>
      </c>
      <c r="AY117" s="35">
        <f t="shared" si="335"/>
        <v>0</v>
      </c>
      <c r="AZ117" s="35">
        <f t="shared" si="335"/>
        <v>0</v>
      </c>
      <c r="BA117" s="35">
        <f t="shared" si="335"/>
        <v>0</v>
      </c>
      <c r="BB117" s="35">
        <f t="shared" si="335"/>
        <v>0</v>
      </c>
      <c r="BC117" s="35">
        <f t="shared" si="335"/>
        <v>0</v>
      </c>
      <c r="BD117" s="35">
        <f t="shared" si="335"/>
        <v>0</v>
      </c>
      <c r="BE117" s="35">
        <f t="shared" si="335"/>
        <v>0</v>
      </c>
      <c r="BF117" s="91">
        <f t="shared" si="314"/>
        <v>0</v>
      </c>
      <c r="BG117" s="117"/>
      <c r="BH117" s="117"/>
      <c r="BI117" s="117"/>
      <c r="BJ117" s="117"/>
      <c r="BK117" s="117"/>
      <c r="BL117" s="117"/>
      <c r="BQ117" s="106"/>
    </row>
    <row r="118" spans="1:69" ht="12.75" customHeight="1" outlineLevel="1">
      <c r="A118" s="2" t="s">
        <v>20</v>
      </c>
      <c r="B118" s="3"/>
      <c r="C118" s="19" t="s">
        <v>219</v>
      </c>
      <c r="D118" s="119">
        <v>0</v>
      </c>
      <c r="E118" s="119"/>
      <c r="F118" s="119"/>
      <c r="G118" s="121">
        <f t="shared" si="323"/>
        <v>0</v>
      </c>
      <c r="H118" s="35">
        <f aca="true" t="shared" si="336" ref="H118:R118">G118*(H36/G36)</f>
        <v>0</v>
      </c>
      <c r="I118" s="35">
        <f t="shared" si="336"/>
        <v>0</v>
      </c>
      <c r="J118" s="35">
        <f t="shared" si="336"/>
        <v>0</v>
      </c>
      <c r="K118" s="35">
        <f t="shared" si="336"/>
        <v>0</v>
      </c>
      <c r="L118" s="35">
        <f t="shared" si="336"/>
        <v>0</v>
      </c>
      <c r="M118" s="35">
        <f t="shared" si="336"/>
        <v>0</v>
      </c>
      <c r="N118" s="35">
        <f t="shared" si="336"/>
        <v>0</v>
      </c>
      <c r="O118" s="35">
        <f t="shared" si="336"/>
        <v>0</v>
      </c>
      <c r="P118" s="35">
        <f t="shared" si="336"/>
        <v>0</v>
      </c>
      <c r="Q118" s="35">
        <f t="shared" si="336"/>
        <v>0</v>
      </c>
      <c r="R118" s="35">
        <f t="shared" si="336"/>
        <v>0</v>
      </c>
      <c r="S118" s="91">
        <f t="shared" si="308"/>
        <v>0</v>
      </c>
      <c r="T118" s="35">
        <f>R118*(T36/R36)</f>
        <v>0</v>
      </c>
      <c r="U118" s="35">
        <f aca="true" t="shared" si="337" ref="U118:AE118">T118*(U36/T36)</f>
        <v>0</v>
      </c>
      <c r="V118" s="35">
        <f t="shared" si="337"/>
        <v>0</v>
      </c>
      <c r="W118" s="35">
        <f t="shared" si="337"/>
        <v>0</v>
      </c>
      <c r="X118" s="35">
        <f t="shared" si="337"/>
        <v>0</v>
      </c>
      <c r="Y118" s="35">
        <f t="shared" si="337"/>
        <v>0</v>
      </c>
      <c r="Z118" s="35">
        <f t="shared" si="337"/>
        <v>0</v>
      </c>
      <c r="AA118" s="35">
        <f t="shared" si="337"/>
        <v>0</v>
      </c>
      <c r="AB118" s="35">
        <f t="shared" si="337"/>
        <v>0</v>
      </c>
      <c r="AC118" s="35">
        <f t="shared" si="337"/>
        <v>0</v>
      </c>
      <c r="AD118" s="35">
        <f t="shared" si="337"/>
        <v>0</v>
      </c>
      <c r="AE118" s="35">
        <f t="shared" si="337"/>
        <v>0</v>
      </c>
      <c r="AF118" s="91">
        <f t="shared" si="310"/>
        <v>0</v>
      </c>
      <c r="AG118" s="35">
        <f>AE118*(AG36/AE36)</f>
        <v>0</v>
      </c>
      <c r="AH118" s="35">
        <f aca="true" t="shared" si="338" ref="AH118:AR118">AG118*(AH36/AG36)</f>
        <v>0</v>
      </c>
      <c r="AI118" s="35">
        <f t="shared" si="338"/>
        <v>0</v>
      </c>
      <c r="AJ118" s="35">
        <f t="shared" si="338"/>
        <v>0</v>
      </c>
      <c r="AK118" s="35">
        <f t="shared" si="338"/>
        <v>0</v>
      </c>
      <c r="AL118" s="35">
        <f t="shared" si="338"/>
        <v>0</v>
      </c>
      <c r="AM118" s="35">
        <f t="shared" si="338"/>
        <v>0</v>
      </c>
      <c r="AN118" s="35">
        <f t="shared" si="338"/>
        <v>0</v>
      </c>
      <c r="AO118" s="35">
        <f t="shared" si="338"/>
        <v>0</v>
      </c>
      <c r="AP118" s="35">
        <f t="shared" si="338"/>
        <v>0</v>
      </c>
      <c r="AQ118" s="35">
        <f t="shared" si="338"/>
        <v>0</v>
      </c>
      <c r="AR118" s="35">
        <f t="shared" si="338"/>
        <v>0</v>
      </c>
      <c r="AS118" s="91">
        <f t="shared" si="312"/>
        <v>0</v>
      </c>
      <c r="AT118" s="35">
        <f>AR118*(AT36/AR36)</f>
        <v>0</v>
      </c>
      <c r="AU118" s="35">
        <f aca="true" t="shared" si="339" ref="AU118:BE118">AT118*(AU36/AT36)</f>
        <v>0</v>
      </c>
      <c r="AV118" s="35">
        <f t="shared" si="339"/>
        <v>0</v>
      </c>
      <c r="AW118" s="35">
        <f t="shared" si="339"/>
        <v>0</v>
      </c>
      <c r="AX118" s="35">
        <f t="shared" si="339"/>
        <v>0</v>
      </c>
      <c r="AY118" s="35">
        <f t="shared" si="339"/>
        <v>0</v>
      </c>
      <c r="AZ118" s="35">
        <f t="shared" si="339"/>
        <v>0</v>
      </c>
      <c r="BA118" s="35">
        <f t="shared" si="339"/>
        <v>0</v>
      </c>
      <c r="BB118" s="35">
        <f t="shared" si="339"/>
        <v>0</v>
      </c>
      <c r="BC118" s="35">
        <f t="shared" si="339"/>
        <v>0</v>
      </c>
      <c r="BD118" s="35">
        <f t="shared" si="339"/>
        <v>0</v>
      </c>
      <c r="BE118" s="35">
        <f t="shared" si="339"/>
        <v>0</v>
      </c>
      <c r="BF118" s="91">
        <f t="shared" si="314"/>
        <v>0</v>
      </c>
      <c r="BG118" s="117"/>
      <c r="BH118" s="117"/>
      <c r="BI118" s="117"/>
      <c r="BJ118" s="117"/>
      <c r="BK118" s="117"/>
      <c r="BL118" s="117"/>
      <c r="BQ118" s="106"/>
    </row>
    <row r="119" spans="1:69" ht="12.75" customHeight="1" outlineLevel="1">
      <c r="A119" s="2" t="s">
        <v>21</v>
      </c>
      <c r="B119" s="3"/>
      <c r="C119" s="19" t="s">
        <v>219</v>
      </c>
      <c r="D119" s="119">
        <v>2000</v>
      </c>
      <c r="E119" s="287">
        <v>12000</v>
      </c>
      <c r="F119" s="109">
        <f aca="true" t="shared" si="340" ref="F119:F125">E119</f>
        <v>12000</v>
      </c>
      <c r="G119" s="121">
        <f>D119</f>
        <v>2000</v>
      </c>
      <c r="H119" s="35">
        <f aca="true" t="shared" si="341" ref="H119:R119">G119*(H36/G36)</f>
        <v>2000</v>
      </c>
      <c r="I119" s="35">
        <f t="shared" si="341"/>
        <v>2000</v>
      </c>
      <c r="J119" s="35">
        <f t="shared" si="341"/>
        <v>2000</v>
      </c>
      <c r="K119" s="35">
        <f t="shared" si="341"/>
        <v>2000</v>
      </c>
      <c r="L119" s="35">
        <f t="shared" si="341"/>
        <v>2000</v>
      </c>
      <c r="M119" s="35">
        <f t="shared" si="341"/>
        <v>2000</v>
      </c>
      <c r="N119" s="35">
        <f t="shared" si="341"/>
        <v>2000</v>
      </c>
      <c r="O119" s="35">
        <f t="shared" si="341"/>
        <v>2000</v>
      </c>
      <c r="P119" s="35">
        <f t="shared" si="341"/>
        <v>2000</v>
      </c>
      <c r="Q119" s="35">
        <f t="shared" si="341"/>
        <v>2000</v>
      </c>
      <c r="R119" s="35">
        <f t="shared" si="341"/>
        <v>2000</v>
      </c>
      <c r="S119" s="91">
        <f t="shared" si="308"/>
        <v>24000</v>
      </c>
      <c r="T119" s="35">
        <f>R119*(T36/R36)</f>
        <v>3333.3333333333335</v>
      </c>
      <c r="U119" s="35">
        <f aca="true" t="shared" si="342" ref="U119:AE119">T119*(U36/T36)</f>
        <v>3333.3333333333335</v>
      </c>
      <c r="V119" s="35">
        <f t="shared" si="342"/>
        <v>3333.3333333333335</v>
      </c>
      <c r="W119" s="35">
        <f t="shared" si="342"/>
        <v>3333.3333333333335</v>
      </c>
      <c r="X119" s="35">
        <f t="shared" si="342"/>
        <v>3333.3333333333335</v>
      </c>
      <c r="Y119" s="35">
        <f t="shared" si="342"/>
        <v>3333.3333333333335</v>
      </c>
      <c r="Z119" s="35">
        <f t="shared" si="342"/>
        <v>3333.3333333333335</v>
      </c>
      <c r="AA119" s="35">
        <f t="shared" si="342"/>
        <v>3333.3333333333335</v>
      </c>
      <c r="AB119" s="35">
        <f t="shared" si="342"/>
        <v>3333.3333333333335</v>
      </c>
      <c r="AC119" s="35">
        <f t="shared" si="342"/>
        <v>3333.3333333333335</v>
      </c>
      <c r="AD119" s="35">
        <f t="shared" si="342"/>
        <v>3333.3333333333335</v>
      </c>
      <c r="AE119" s="35">
        <f t="shared" si="342"/>
        <v>3333.3333333333335</v>
      </c>
      <c r="AF119" s="91">
        <f t="shared" si="310"/>
        <v>40000</v>
      </c>
      <c r="AG119" s="35">
        <f>AE119*(AG36/AE36)</f>
        <v>4666.666666666667</v>
      </c>
      <c r="AH119" s="35">
        <f aca="true" t="shared" si="343" ref="AH119:AR119">AG119*(AH36/AG36)</f>
        <v>4666.666666666667</v>
      </c>
      <c r="AI119" s="35">
        <f t="shared" si="343"/>
        <v>4666.666666666667</v>
      </c>
      <c r="AJ119" s="35">
        <f t="shared" si="343"/>
        <v>4666.666666666667</v>
      </c>
      <c r="AK119" s="35">
        <f t="shared" si="343"/>
        <v>4666.666666666667</v>
      </c>
      <c r="AL119" s="35">
        <f t="shared" si="343"/>
        <v>4666.666666666667</v>
      </c>
      <c r="AM119" s="35">
        <f t="shared" si="343"/>
        <v>4666.666666666667</v>
      </c>
      <c r="AN119" s="35">
        <f t="shared" si="343"/>
        <v>4666.666666666667</v>
      </c>
      <c r="AO119" s="35">
        <f t="shared" si="343"/>
        <v>4666.666666666667</v>
      </c>
      <c r="AP119" s="35">
        <f t="shared" si="343"/>
        <v>4666.666666666667</v>
      </c>
      <c r="AQ119" s="35">
        <f t="shared" si="343"/>
        <v>4666.666666666667</v>
      </c>
      <c r="AR119" s="35">
        <f t="shared" si="343"/>
        <v>4666.666666666667</v>
      </c>
      <c r="AS119" s="91">
        <f t="shared" si="312"/>
        <v>55999.99999999999</v>
      </c>
      <c r="AT119" s="35">
        <f>AR119*(AT36/AR36)</f>
        <v>4666.666666666667</v>
      </c>
      <c r="AU119" s="35">
        <f aca="true" t="shared" si="344" ref="AU119:BE119">AT119*(AU36/AT36)</f>
        <v>4666.666666666667</v>
      </c>
      <c r="AV119" s="35">
        <f t="shared" si="344"/>
        <v>4666.666666666667</v>
      </c>
      <c r="AW119" s="35">
        <f t="shared" si="344"/>
        <v>4666.666666666667</v>
      </c>
      <c r="AX119" s="35">
        <f t="shared" si="344"/>
        <v>4666.666666666667</v>
      </c>
      <c r="AY119" s="35">
        <f t="shared" si="344"/>
        <v>4666.666666666667</v>
      </c>
      <c r="AZ119" s="35">
        <f t="shared" si="344"/>
        <v>4666.666666666667</v>
      </c>
      <c r="BA119" s="35">
        <f t="shared" si="344"/>
        <v>4666.666666666667</v>
      </c>
      <c r="BB119" s="35">
        <f t="shared" si="344"/>
        <v>4666.666666666667</v>
      </c>
      <c r="BC119" s="35">
        <f t="shared" si="344"/>
        <v>4666.666666666667</v>
      </c>
      <c r="BD119" s="35">
        <f t="shared" si="344"/>
        <v>4666.666666666667</v>
      </c>
      <c r="BE119" s="35">
        <f t="shared" si="344"/>
        <v>4666.666666666667</v>
      </c>
      <c r="BF119" s="91">
        <f t="shared" si="314"/>
        <v>55999.99999999999</v>
      </c>
      <c r="BG119" s="117"/>
      <c r="BH119" s="117"/>
      <c r="BI119" s="117"/>
      <c r="BJ119" s="117"/>
      <c r="BK119" s="117"/>
      <c r="BL119" s="117"/>
      <c r="BQ119" s="106"/>
    </row>
    <row r="120" spans="1:69" ht="12.75" customHeight="1" outlineLevel="1">
      <c r="A120" s="2" t="s">
        <v>22</v>
      </c>
      <c r="B120" s="3"/>
      <c r="C120" s="20" t="s">
        <v>220</v>
      </c>
      <c r="D120" s="119">
        <v>10</v>
      </c>
      <c r="E120" s="287">
        <v>2500</v>
      </c>
      <c r="F120" s="109">
        <f t="shared" si="340"/>
        <v>2500</v>
      </c>
      <c r="G120" s="121">
        <f t="shared" si="323"/>
        <v>10</v>
      </c>
      <c r="H120" s="35">
        <f>G120</f>
        <v>10</v>
      </c>
      <c r="I120" s="35">
        <f aca="true" t="shared" si="345" ref="I120:R120">H120</f>
        <v>10</v>
      </c>
      <c r="J120" s="35">
        <f t="shared" si="345"/>
        <v>10</v>
      </c>
      <c r="K120" s="35">
        <f t="shared" si="345"/>
        <v>10</v>
      </c>
      <c r="L120" s="35">
        <f t="shared" si="345"/>
        <v>10</v>
      </c>
      <c r="M120" s="35">
        <f t="shared" si="345"/>
        <v>10</v>
      </c>
      <c r="N120" s="35">
        <f t="shared" si="345"/>
        <v>10</v>
      </c>
      <c r="O120" s="35">
        <f t="shared" si="345"/>
        <v>10</v>
      </c>
      <c r="P120" s="35">
        <f t="shared" si="345"/>
        <v>10</v>
      </c>
      <c r="Q120" s="35">
        <f t="shared" si="345"/>
        <v>10</v>
      </c>
      <c r="R120" s="35">
        <f t="shared" si="345"/>
        <v>10</v>
      </c>
      <c r="S120" s="91">
        <f t="shared" si="308"/>
        <v>120</v>
      </c>
      <c r="T120" s="35">
        <f>R120</f>
        <v>10</v>
      </c>
      <c r="U120" s="35">
        <f aca="true" t="shared" si="346" ref="U120:AE120">T120</f>
        <v>10</v>
      </c>
      <c r="V120" s="35">
        <f t="shared" si="346"/>
        <v>10</v>
      </c>
      <c r="W120" s="35">
        <f t="shared" si="346"/>
        <v>10</v>
      </c>
      <c r="X120" s="35">
        <f t="shared" si="346"/>
        <v>10</v>
      </c>
      <c r="Y120" s="35">
        <f t="shared" si="346"/>
        <v>10</v>
      </c>
      <c r="Z120" s="35">
        <f t="shared" si="346"/>
        <v>10</v>
      </c>
      <c r="AA120" s="35">
        <f t="shared" si="346"/>
        <v>10</v>
      </c>
      <c r="AB120" s="35">
        <f t="shared" si="346"/>
        <v>10</v>
      </c>
      <c r="AC120" s="35">
        <f t="shared" si="346"/>
        <v>10</v>
      </c>
      <c r="AD120" s="35">
        <f t="shared" si="346"/>
        <v>10</v>
      </c>
      <c r="AE120" s="35">
        <f t="shared" si="346"/>
        <v>10</v>
      </c>
      <c r="AF120" s="91">
        <f t="shared" si="310"/>
        <v>120</v>
      </c>
      <c r="AG120" s="35">
        <f>AE120</f>
        <v>10</v>
      </c>
      <c r="AH120" s="35">
        <f aca="true" t="shared" si="347" ref="AH120:AR120">AG120</f>
        <v>10</v>
      </c>
      <c r="AI120" s="35">
        <f t="shared" si="347"/>
        <v>10</v>
      </c>
      <c r="AJ120" s="35">
        <f t="shared" si="347"/>
        <v>10</v>
      </c>
      <c r="AK120" s="35">
        <f t="shared" si="347"/>
        <v>10</v>
      </c>
      <c r="AL120" s="35">
        <f t="shared" si="347"/>
        <v>10</v>
      </c>
      <c r="AM120" s="35">
        <f t="shared" si="347"/>
        <v>10</v>
      </c>
      <c r="AN120" s="35">
        <f t="shared" si="347"/>
        <v>10</v>
      </c>
      <c r="AO120" s="35">
        <f t="shared" si="347"/>
        <v>10</v>
      </c>
      <c r="AP120" s="35">
        <f t="shared" si="347"/>
        <v>10</v>
      </c>
      <c r="AQ120" s="35">
        <f t="shared" si="347"/>
        <v>10</v>
      </c>
      <c r="AR120" s="35">
        <f t="shared" si="347"/>
        <v>10</v>
      </c>
      <c r="AS120" s="91">
        <f t="shared" si="312"/>
        <v>120</v>
      </c>
      <c r="AT120" s="35">
        <f>AR120</f>
        <v>10</v>
      </c>
      <c r="AU120" s="35">
        <f aca="true" t="shared" si="348" ref="AU120:BE120">AT120</f>
        <v>10</v>
      </c>
      <c r="AV120" s="35">
        <f t="shared" si="348"/>
        <v>10</v>
      </c>
      <c r="AW120" s="35">
        <f t="shared" si="348"/>
        <v>10</v>
      </c>
      <c r="AX120" s="35">
        <f t="shared" si="348"/>
        <v>10</v>
      </c>
      <c r="AY120" s="35">
        <f t="shared" si="348"/>
        <v>10</v>
      </c>
      <c r="AZ120" s="35">
        <f t="shared" si="348"/>
        <v>10</v>
      </c>
      <c r="BA120" s="35">
        <f t="shared" si="348"/>
        <v>10</v>
      </c>
      <c r="BB120" s="35">
        <f t="shared" si="348"/>
        <v>10</v>
      </c>
      <c r="BC120" s="35">
        <f t="shared" si="348"/>
        <v>10</v>
      </c>
      <c r="BD120" s="35">
        <f t="shared" si="348"/>
        <v>10</v>
      </c>
      <c r="BE120" s="35">
        <f t="shared" si="348"/>
        <v>10</v>
      </c>
      <c r="BF120" s="91">
        <f t="shared" si="314"/>
        <v>120</v>
      </c>
      <c r="BG120" s="117"/>
      <c r="BH120" s="117"/>
      <c r="BI120" s="117"/>
      <c r="BJ120" s="117"/>
      <c r="BK120" s="117"/>
      <c r="BL120" s="117"/>
      <c r="BQ120" s="106"/>
    </row>
    <row r="121" spans="1:69" ht="12.75" customHeight="1" outlineLevel="1">
      <c r="A121" s="2" t="s">
        <v>23</v>
      </c>
      <c r="B121" s="3"/>
      <c r="C121" s="19" t="s">
        <v>219</v>
      </c>
      <c r="D121" s="119">
        <v>10</v>
      </c>
      <c r="E121" s="287">
        <v>2000</v>
      </c>
      <c r="F121" s="109">
        <f t="shared" si="340"/>
        <v>2000</v>
      </c>
      <c r="G121" s="121">
        <f t="shared" si="323"/>
        <v>10</v>
      </c>
      <c r="H121" s="35">
        <f aca="true" t="shared" si="349" ref="H121:R121">G121*H36/G36</f>
        <v>10</v>
      </c>
      <c r="I121" s="35">
        <f t="shared" si="349"/>
        <v>10</v>
      </c>
      <c r="J121" s="35">
        <f t="shared" si="349"/>
        <v>10</v>
      </c>
      <c r="K121" s="35">
        <f t="shared" si="349"/>
        <v>10</v>
      </c>
      <c r="L121" s="35">
        <f t="shared" si="349"/>
        <v>10</v>
      </c>
      <c r="M121" s="35">
        <f t="shared" si="349"/>
        <v>10</v>
      </c>
      <c r="N121" s="35">
        <f t="shared" si="349"/>
        <v>10</v>
      </c>
      <c r="O121" s="35">
        <f t="shared" si="349"/>
        <v>10</v>
      </c>
      <c r="P121" s="35">
        <f t="shared" si="349"/>
        <v>10</v>
      </c>
      <c r="Q121" s="35">
        <f t="shared" si="349"/>
        <v>10</v>
      </c>
      <c r="R121" s="35">
        <f t="shared" si="349"/>
        <v>10</v>
      </c>
      <c r="S121" s="91">
        <f t="shared" si="308"/>
        <v>120</v>
      </c>
      <c r="T121" s="35">
        <f>R121*T36/R36</f>
        <v>16.666666666666668</v>
      </c>
      <c r="U121" s="35">
        <f aca="true" t="shared" si="350" ref="U121:AE121">T121*U36/T36</f>
        <v>16.666666666666668</v>
      </c>
      <c r="V121" s="35">
        <f t="shared" si="350"/>
        <v>16.666666666666668</v>
      </c>
      <c r="W121" s="35">
        <f t="shared" si="350"/>
        <v>16.666666666666668</v>
      </c>
      <c r="X121" s="35">
        <f t="shared" si="350"/>
        <v>16.666666666666668</v>
      </c>
      <c r="Y121" s="35">
        <f t="shared" si="350"/>
        <v>16.666666666666668</v>
      </c>
      <c r="Z121" s="35">
        <f t="shared" si="350"/>
        <v>16.666666666666668</v>
      </c>
      <c r="AA121" s="35">
        <f t="shared" si="350"/>
        <v>16.666666666666668</v>
      </c>
      <c r="AB121" s="35">
        <f t="shared" si="350"/>
        <v>16.666666666666668</v>
      </c>
      <c r="AC121" s="35">
        <f t="shared" si="350"/>
        <v>16.666666666666668</v>
      </c>
      <c r="AD121" s="35">
        <f t="shared" si="350"/>
        <v>16.666666666666668</v>
      </c>
      <c r="AE121" s="35">
        <f t="shared" si="350"/>
        <v>16.666666666666668</v>
      </c>
      <c r="AF121" s="91">
        <f t="shared" si="310"/>
        <v>199.99999999999997</v>
      </c>
      <c r="AG121" s="35">
        <f>AE121*AG36/AE36</f>
        <v>23.333333333333336</v>
      </c>
      <c r="AH121" s="35">
        <f aca="true" t="shared" si="351" ref="AH121:AR121">AG121*AH36/AG36</f>
        <v>23.333333333333336</v>
      </c>
      <c r="AI121" s="35">
        <f t="shared" si="351"/>
        <v>23.333333333333336</v>
      </c>
      <c r="AJ121" s="35">
        <f t="shared" si="351"/>
        <v>23.333333333333336</v>
      </c>
      <c r="AK121" s="35">
        <f t="shared" si="351"/>
        <v>23.333333333333336</v>
      </c>
      <c r="AL121" s="35">
        <f t="shared" si="351"/>
        <v>23.333333333333336</v>
      </c>
      <c r="AM121" s="35">
        <f t="shared" si="351"/>
        <v>23.333333333333336</v>
      </c>
      <c r="AN121" s="35">
        <f t="shared" si="351"/>
        <v>23.333333333333336</v>
      </c>
      <c r="AO121" s="35">
        <f t="shared" si="351"/>
        <v>23.333333333333336</v>
      </c>
      <c r="AP121" s="35">
        <f t="shared" si="351"/>
        <v>23.333333333333336</v>
      </c>
      <c r="AQ121" s="35">
        <f t="shared" si="351"/>
        <v>23.333333333333336</v>
      </c>
      <c r="AR121" s="35">
        <f t="shared" si="351"/>
        <v>23.333333333333336</v>
      </c>
      <c r="AS121" s="91">
        <f t="shared" si="312"/>
        <v>280.00000000000006</v>
      </c>
      <c r="AT121" s="35">
        <f>AR121*AT36/AR36</f>
        <v>23.333333333333336</v>
      </c>
      <c r="AU121" s="35">
        <f aca="true" t="shared" si="352" ref="AU121:BE121">AT121*AU36/AT36</f>
        <v>23.333333333333336</v>
      </c>
      <c r="AV121" s="35">
        <f t="shared" si="352"/>
        <v>23.333333333333336</v>
      </c>
      <c r="AW121" s="35">
        <f t="shared" si="352"/>
        <v>23.333333333333336</v>
      </c>
      <c r="AX121" s="35">
        <f t="shared" si="352"/>
        <v>23.333333333333336</v>
      </c>
      <c r="AY121" s="35">
        <f t="shared" si="352"/>
        <v>23.333333333333336</v>
      </c>
      <c r="AZ121" s="35">
        <f t="shared" si="352"/>
        <v>23.333333333333336</v>
      </c>
      <c r="BA121" s="35">
        <f t="shared" si="352"/>
        <v>23.333333333333336</v>
      </c>
      <c r="BB121" s="35">
        <f t="shared" si="352"/>
        <v>23.333333333333336</v>
      </c>
      <c r="BC121" s="35">
        <f t="shared" si="352"/>
        <v>23.333333333333336</v>
      </c>
      <c r="BD121" s="35">
        <f t="shared" si="352"/>
        <v>23.333333333333336</v>
      </c>
      <c r="BE121" s="35">
        <f t="shared" si="352"/>
        <v>23.333333333333336</v>
      </c>
      <c r="BF121" s="91">
        <f t="shared" si="314"/>
        <v>280.00000000000006</v>
      </c>
      <c r="BG121" s="117"/>
      <c r="BH121" s="117"/>
      <c r="BI121" s="117"/>
      <c r="BJ121" s="117"/>
      <c r="BK121" s="117"/>
      <c r="BL121" s="117"/>
      <c r="BQ121" s="106"/>
    </row>
    <row r="122" spans="1:69" ht="12.75" customHeight="1" outlineLevel="1">
      <c r="A122" s="2" t="s">
        <v>24</v>
      </c>
      <c r="B122" s="3"/>
      <c r="C122" s="20" t="s">
        <v>210</v>
      </c>
      <c r="D122" s="119"/>
      <c r="E122" s="287">
        <v>1000</v>
      </c>
      <c r="F122" s="109">
        <f t="shared" si="340"/>
        <v>1000</v>
      </c>
      <c r="G122" s="121">
        <f t="shared" si="323"/>
        <v>0</v>
      </c>
      <c r="H122" s="35">
        <f aca="true" t="shared" si="353" ref="H122:R122">G122*(1+H42)</f>
        <v>0</v>
      </c>
      <c r="I122" s="35">
        <f t="shared" si="353"/>
        <v>0</v>
      </c>
      <c r="J122" s="35">
        <f t="shared" si="353"/>
        <v>0</v>
      </c>
      <c r="K122" s="35">
        <f t="shared" si="353"/>
        <v>0</v>
      </c>
      <c r="L122" s="35">
        <f t="shared" si="353"/>
        <v>0</v>
      </c>
      <c r="M122" s="35">
        <f t="shared" si="353"/>
        <v>0</v>
      </c>
      <c r="N122" s="35">
        <f t="shared" si="353"/>
        <v>0</v>
      </c>
      <c r="O122" s="35">
        <f t="shared" si="353"/>
        <v>0</v>
      </c>
      <c r="P122" s="35">
        <f t="shared" si="353"/>
        <v>0</v>
      </c>
      <c r="Q122" s="35">
        <f t="shared" si="353"/>
        <v>0</v>
      </c>
      <c r="R122" s="35">
        <f t="shared" si="353"/>
        <v>0</v>
      </c>
      <c r="S122" s="91">
        <f t="shared" si="308"/>
        <v>0</v>
      </c>
      <c r="T122" s="35">
        <f>R122*(1+T42)</f>
        <v>0</v>
      </c>
      <c r="U122" s="35">
        <f aca="true" t="shared" si="354" ref="U122:AE122">T122*(1+U42)</f>
        <v>0</v>
      </c>
      <c r="V122" s="35">
        <f t="shared" si="354"/>
        <v>0</v>
      </c>
      <c r="W122" s="35">
        <f t="shared" si="354"/>
        <v>0</v>
      </c>
      <c r="X122" s="35">
        <f t="shared" si="354"/>
        <v>0</v>
      </c>
      <c r="Y122" s="35">
        <f t="shared" si="354"/>
        <v>0</v>
      </c>
      <c r="Z122" s="35">
        <f t="shared" si="354"/>
        <v>0</v>
      </c>
      <c r="AA122" s="35">
        <f t="shared" si="354"/>
        <v>0</v>
      </c>
      <c r="AB122" s="35">
        <f t="shared" si="354"/>
        <v>0</v>
      </c>
      <c r="AC122" s="35">
        <f t="shared" si="354"/>
        <v>0</v>
      </c>
      <c r="AD122" s="35">
        <f t="shared" si="354"/>
        <v>0</v>
      </c>
      <c r="AE122" s="35">
        <f t="shared" si="354"/>
        <v>0</v>
      </c>
      <c r="AF122" s="91">
        <f t="shared" si="310"/>
        <v>0</v>
      </c>
      <c r="AG122" s="35">
        <f>AE122*(1+AG42)</f>
        <v>0</v>
      </c>
      <c r="AH122" s="35">
        <f aca="true" t="shared" si="355" ref="AH122:AR122">AG122*(1+AH42)</f>
        <v>0</v>
      </c>
      <c r="AI122" s="35">
        <f t="shared" si="355"/>
        <v>0</v>
      </c>
      <c r="AJ122" s="35">
        <f t="shared" si="355"/>
        <v>0</v>
      </c>
      <c r="AK122" s="35">
        <f t="shared" si="355"/>
        <v>0</v>
      </c>
      <c r="AL122" s="35">
        <f t="shared" si="355"/>
        <v>0</v>
      </c>
      <c r="AM122" s="35">
        <f t="shared" si="355"/>
        <v>0</v>
      </c>
      <c r="AN122" s="35">
        <f t="shared" si="355"/>
        <v>0</v>
      </c>
      <c r="AO122" s="35">
        <f t="shared" si="355"/>
        <v>0</v>
      </c>
      <c r="AP122" s="35">
        <f t="shared" si="355"/>
        <v>0</v>
      </c>
      <c r="AQ122" s="35">
        <f t="shared" si="355"/>
        <v>0</v>
      </c>
      <c r="AR122" s="35">
        <f t="shared" si="355"/>
        <v>0</v>
      </c>
      <c r="AS122" s="91">
        <f t="shared" si="312"/>
        <v>0</v>
      </c>
      <c r="AT122" s="35">
        <f>AR122*(1+AT42)</f>
        <v>0</v>
      </c>
      <c r="AU122" s="35">
        <f aca="true" t="shared" si="356" ref="AU122:BE122">AT122*(1+AU42)</f>
        <v>0</v>
      </c>
      <c r="AV122" s="35">
        <f t="shared" si="356"/>
        <v>0</v>
      </c>
      <c r="AW122" s="35">
        <f t="shared" si="356"/>
        <v>0</v>
      </c>
      <c r="AX122" s="35">
        <f t="shared" si="356"/>
        <v>0</v>
      </c>
      <c r="AY122" s="35">
        <f t="shared" si="356"/>
        <v>0</v>
      </c>
      <c r="AZ122" s="35">
        <f t="shared" si="356"/>
        <v>0</v>
      </c>
      <c r="BA122" s="35">
        <f t="shared" si="356"/>
        <v>0</v>
      </c>
      <c r="BB122" s="35">
        <f t="shared" si="356"/>
        <v>0</v>
      </c>
      <c r="BC122" s="35">
        <f t="shared" si="356"/>
        <v>0</v>
      </c>
      <c r="BD122" s="35">
        <f t="shared" si="356"/>
        <v>0</v>
      </c>
      <c r="BE122" s="35">
        <f t="shared" si="356"/>
        <v>0</v>
      </c>
      <c r="BF122" s="91">
        <f t="shared" si="314"/>
        <v>0</v>
      </c>
      <c r="BG122" s="117"/>
      <c r="BH122" s="117"/>
      <c r="BI122" s="117"/>
      <c r="BJ122" s="117"/>
      <c r="BK122" s="117"/>
      <c r="BL122" s="117"/>
      <c r="BQ122" s="106"/>
    </row>
    <row r="123" spans="1:69" ht="12.75" customHeight="1" outlineLevel="1">
      <c r="A123" s="2" t="s">
        <v>25</v>
      </c>
      <c r="B123" s="3" t="s">
        <v>167</v>
      </c>
      <c r="C123" s="19" t="s">
        <v>219</v>
      </c>
      <c r="D123" s="119">
        <v>50</v>
      </c>
      <c r="E123" s="287">
        <v>500</v>
      </c>
      <c r="F123" s="109">
        <f t="shared" si="340"/>
        <v>500</v>
      </c>
      <c r="G123" s="121">
        <f t="shared" si="323"/>
        <v>50</v>
      </c>
      <c r="H123" s="35">
        <f aca="true" t="shared" si="357" ref="H123:R123">G123*H36/G36</f>
        <v>50</v>
      </c>
      <c r="I123" s="35">
        <f t="shared" si="357"/>
        <v>50</v>
      </c>
      <c r="J123" s="35">
        <f t="shared" si="357"/>
        <v>50</v>
      </c>
      <c r="K123" s="35">
        <f t="shared" si="357"/>
        <v>50</v>
      </c>
      <c r="L123" s="35">
        <f t="shared" si="357"/>
        <v>50</v>
      </c>
      <c r="M123" s="35">
        <f t="shared" si="357"/>
        <v>50</v>
      </c>
      <c r="N123" s="35">
        <f t="shared" si="357"/>
        <v>50</v>
      </c>
      <c r="O123" s="35">
        <f t="shared" si="357"/>
        <v>50</v>
      </c>
      <c r="P123" s="35">
        <f t="shared" si="357"/>
        <v>50</v>
      </c>
      <c r="Q123" s="35">
        <f t="shared" si="357"/>
        <v>50</v>
      </c>
      <c r="R123" s="35">
        <f t="shared" si="357"/>
        <v>50</v>
      </c>
      <c r="S123" s="91">
        <f t="shared" si="308"/>
        <v>600</v>
      </c>
      <c r="T123" s="35">
        <f>R123*T36/R36</f>
        <v>83.33333333333333</v>
      </c>
      <c r="U123" s="35">
        <f aca="true" t="shared" si="358" ref="U123:AE123">T123*U36/T36</f>
        <v>83.33333333333333</v>
      </c>
      <c r="V123" s="35">
        <f t="shared" si="358"/>
        <v>83.33333333333333</v>
      </c>
      <c r="W123" s="35">
        <f t="shared" si="358"/>
        <v>83.33333333333333</v>
      </c>
      <c r="X123" s="35">
        <f t="shared" si="358"/>
        <v>83.33333333333333</v>
      </c>
      <c r="Y123" s="35">
        <f t="shared" si="358"/>
        <v>83.33333333333333</v>
      </c>
      <c r="Z123" s="35">
        <f t="shared" si="358"/>
        <v>83.33333333333333</v>
      </c>
      <c r="AA123" s="35">
        <f t="shared" si="358"/>
        <v>83.33333333333333</v>
      </c>
      <c r="AB123" s="35">
        <f t="shared" si="358"/>
        <v>83.33333333333333</v>
      </c>
      <c r="AC123" s="35">
        <f t="shared" si="358"/>
        <v>83.33333333333333</v>
      </c>
      <c r="AD123" s="35">
        <f t="shared" si="358"/>
        <v>83.33333333333333</v>
      </c>
      <c r="AE123" s="35">
        <f t="shared" si="358"/>
        <v>83.33333333333333</v>
      </c>
      <c r="AF123" s="91">
        <f t="shared" si="310"/>
        <v>1000.0000000000001</v>
      </c>
      <c r="AG123" s="35">
        <f>AE123*AG36/AE36</f>
        <v>116.66666666666666</v>
      </c>
      <c r="AH123" s="35">
        <f aca="true" t="shared" si="359" ref="AH123:AR123">AG123*AH36/AG36</f>
        <v>116.66666666666666</v>
      </c>
      <c r="AI123" s="35">
        <f t="shared" si="359"/>
        <v>116.66666666666666</v>
      </c>
      <c r="AJ123" s="35">
        <f t="shared" si="359"/>
        <v>116.66666666666666</v>
      </c>
      <c r="AK123" s="35">
        <f t="shared" si="359"/>
        <v>116.66666666666666</v>
      </c>
      <c r="AL123" s="35">
        <f t="shared" si="359"/>
        <v>116.66666666666666</v>
      </c>
      <c r="AM123" s="35">
        <f t="shared" si="359"/>
        <v>116.66666666666666</v>
      </c>
      <c r="AN123" s="35">
        <f t="shared" si="359"/>
        <v>116.66666666666666</v>
      </c>
      <c r="AO123" s="35">
        <f t="shared" si="359"/>
        <v>116.66666666666666</v>
      </c>
      <c r="AP123" s="35">
        <f t="shared" si="359"/>
        <v>116.66666666666666</v>
      </c>
      <c r="AQ123" s="35">
        <f t="shared" si="359"/>
        <v>116.66666666666666</v>
      </c>
      <c r="AR123" s="35">
        <f t="shared" si="359"/>
        <v>116.66666666666666</v>
      </c>
      <c r="AS123" s="91">
        <f t="shared" si="312"/>
        <v>1400</v>
      </c>
      <c r="AT123" s="35">
        <f>AR123*AT36/AR36</f>
        <v>116.66666666666666</v>
      </c>
      <c r="AU123" s="35">
        <f aca="true" t="shared" si="360" ref="AU123:BE123">AT123*AU36/AT36</f>
        <v>116.66666666666666</v>
      </c>
      <c r="AV123" s="35">
        <f t="shared" si="360"/>
        <v>116.66666666666666</v>
      </c>
      <c r="AW123" s="35">
        <f t="shared" si="360"/>
        <v>116.66666666666666</v>
      </c>
      <c r="AX123" s="35">
        <f t="shared" si="360"/>
        <v>116.66666666666666</v>
      </c>
      <c r="AY123" s="35">
        <f t="shared" si="360"/>
        <v>116.66666666666666</v>
      </c>
      <c r="AZ123" s="35">
        <f t="shared" si="360"/>
        <v>116.66666666666666</v>
      </c>
      <c r="BA123" s="35">
        <f t="shared" si="360"/>
        <v>116.66666666666666</v>
      </c>
      <c r="BB123" s="35">
        <f t="shared" si="360"/>
        <v>116.66666666666666</v>
      </c>
      <c r="BC123" s="35">
        <f t="shared" si="360"/>
        <v>116.66666666666666</v>
      </c>
      <c r="BD123" s="35">
        <f t="shared" si="360"/>
        <v>116.66666666666666</v>
      </c>
      <c r="BE123" s="35">
        <f t="shared" si="360"/>
        <v>116.66666666666666</v>
      </c>
      <c r="BF123" s="91">
        <f t="shared" si="314"/>
        <v>1400</v>
      </c>
      <c r="BG123" s="117"/>
      <c r="BH123" s="117"/>
      <c r="BI123" s="117"/>
      <c r="BJ123" s="117"/>
      <c r="BK123" s="117"/>
      <c r="BL123" s="117"/>
      <c r="BQ123" s="106"/>
    </row>
    <row r="124" spans="1:69" ht="12.75" customHeight="1" outlineLevel="1">
      <c r="A124" s="2" t="s">
        <v>26</v>
      </c>
      <c r="B124" s="3" t="s">
        <v>167</v>
      </c>
      <c r="C124" s="19" t="s">
        <v>219</v>
      </c>
      <c r="D124" s="119">
        <v>50</v>
      </c>
      <c r="E124" s="287">
        <v>500</v>
      </c>
      <c r="F124" s="109">
        <f t="shared" si="340"/>
        <v>500</v>
      </c>
      <c r="G124" s="121">
        <f t="shared" si="323"/>
        <v>50</v>
      </c>
      <c r="H124" s="35">
        <f aca="true" t="shared" si="361" ref="H124:R124">G124*H36/G36</f>
        <v>50</v>
      </c>
      <c r="I124" s="35">
        <f t="shared" si="361"/>
        <v>50</v>
      </c>
      <c r="J124" s="35">
        <f t="shared" si="361"/>
        <v>50</v>
      </c>
      <c r="K124" s="35">
        <f t="shared" si="361"/>
        <v>50</v>
      </c>
      <c r="L124" s="35">
        <f t="shared" si="361"/>
        <v>50</v>
      </c>
      <c r="M124" s="35">
        <f t="shared" si="361"/>
        <v>50</v>
      </c>
      <c r="N124" s="35">
        <f t="shared" si="361"/>
        <v>50</v>
      </c>
      <c r="O124" s="35">
        <f t="shared" si="361"/>
        <v>50</v>
      </c>
      <c r="P124" s="35">
        <f t="shared" si="361"/>
        <v>50</v>
      </c>
      <c r="Q124" s="35">
        <f t="shared" si="361"/>
        <v>50</v>
      </c>
      <c r="R124" s="35">
        <f t="shared" si="361"/>
        <v>50</v>
      </c>
      <c r="S124" s="91">
        <f t="shared" si="308"/>
        <v>600</v>
      </c>
      <c r="T124" s="35">
        <f>R124*T36/R36</f>
        <v>83.33333333333333</v>
      </c>
      <c r="U124" s="35">
        <f aca="true" t="shared" si="362" ref="U124:AE124">T124*U36/T36</f>
        <v>83.33333333333333</v>
      </c>
      <c r="V124" s="35">
        <f t="shared" si="362"/>
        <v>83.33333333333333</v>
      </c>
      <c r="W124" s="35">
        <f t="shared" si="362"/>
        <v>83.33333333333333</v>
      </c>
      <c r="X124" s="35">
        <f t="shared" si="362"/>
        <v>83.33333333333333</v>
      </c>
      <c r="Y124" s="35">
        <f t="shared" si="362"/>
        <v>83.33333333333333</v>
      </c>
      <c r="Z124" s="35">
        <f t="shared" si="362"/>
        <v>83.33333333333333</v>
      </c>
      <c r="AA124" s="35">
        <f t="shared" si="362"/>
        <v>83.33333333333333</v>
      </c>
      <c r="AB124" s="35">
        <f t="shared" si="362"/>
        <v>83.33333333333333</v>
      </c>
      <c r="AC124" s="35">
        <f t="shared" si="362"/>
        <v>83.33333333333333</v>
      </c>
      <c r="AD124" s="35">
        <f t="shared" si="362"/>
        <v>83.33333333333333</v>
      </c>
      <c r="AE124" s="35">
        <f t="shared" si="362"/>
        <v>83.33333333333333</v>
      </c>
      <c r="AF124" s="91">
        <f t="shared" si="310"/>
        <v>1000.0000000000001</v>
      </c>
      <c r="AG124" s="35">
        <f>AE124*AG36/AE36</f>
        <v>116.66666666666666</v>
      </c>
      <c r="AH124" s="35">
        <f aca="true" t="shared" si="363" ref="AH124:AR124">AG124*AH36/AG36</f>
        <v>116.66666666666666</v>
      </c>
      <c r="AI124" s="35">
        <f t="shared" si="363"/>
        <v>116.66666666666666</v>
      </c>
      <c r="AJ124" s="35">
        <f t="shared" si="363"/>
        <v>116.66666666666666</v>
      </c>
      <c r="AK124" s="35">
        <f t="shared" si="363"/>
        <v>116.66666666666666</v>
      </c>
      <c r="AL124" s="35">
        <f t="shared" si="363"/>
        <v>116.66666666666666</v>
      </c>
      <c r="AM124" s="35">
        <f t="shared" si="363"/>
        <v>116.66666666666666</v>
      </c>
      <c r="AN124" s="35">
        <f t="shared" si="363"/>
        <v>116.66666666666666</v>
      </c>
      <c r="AO124" s="35">
        <f t="shared" si="363"/>
        <v>116.66666666666666</v>
      </c>
      <c r="AP124" s="35">
        <f t="shared" si="363"/>
        <v>116.66666666666666</v>
      </c>
      <c r="AQ124" s="35">
        <f t="shared" si="363"/>
        <v>116.66666666666666</v>
      </c>
      <c r="AR124" s="35">
        <f t="shared" si="363"/>
        <v>116.66666666666666</v>
      </c>
      <c r="AS124" s="91">
        <f t="shared" si="312"/>
        <v>1400</v>
      </c>
      <c r="AT124" s="35">
        <f>AR124*AT36/AR36</f>
        <v>116.66666666666666</v>
      </c>
      <c r="AU124" s="35">
        <f aca="true" t="shared" si="364" ref="AU124:BE124">AT124*AU36/AT36</f>
        <v>116.66666666666666</v>
      </c>
      <c r="AV124" s="35">
        <f t="shared" si="364"/>
        <v>116.66666666666666</v>
      </c>
      <c r="AW124" s="35">
        <f t="shared" si="364"/>
        <v>116.66666666666666</v>
      </c>
      <c r="AX124" s="35">
        <f t="shared" si="364"/>
        <v>116.66666666666666</v>
      </c>
      <c r="AY124" s="35">
        <f t="shared" si="364"/>
        <v>116.66666666666666</v>
      </c>
      <c r="AZ124" s="35">
        <f t="shared" si="364"/>
        <v>116.66666666666666</v>
      </c>
      <c r="BA124" s="35">
        <f t="shared" si="364"/>
        <v>116.66666666666666</v>
      </c>
      <c r="BB124" s="35">
        <f t="shared" si="364"/>
        <v>116.66666666666666</v>
      </c>
      <c r="BC124" s="35">
        <f t="shared" si="364"/>
        <v>116.66666666666666</v>
      </c>
      <c r="BD124" s="35">
        <f t="shared" si="364"/>
        <v>116.66666666666666</v>
      </c>
      <c r="BE124" s="35">
        <f t="shared" si="364"/>
        <v>116.66666666666666</v>
      </c>
      <c r="BF124" s="91">
        <f t="shared" si="314"/>
        <v>1400</v>
      </c>
      <c r="BG124" s="117"/>
      <c r="BH124" s="117"/>
      <c r="BI124" s="117"/>
      <c r="BJ124" s="117"/>
      <c r="BK124" s="117"/>
      <c r="BL124" s="117"/>
      <c r="BQ124" s="106"/>
    </row>
    <row r="125" spans="1:69" ht="12.75" customHeight="1" outlineLevel="1">
      <c r="A125" s="2" t="s">
        <v>27</v>
      </c>
      <c r="B125" s="3"/>
      <c r="C125" s="19" t="s">
        <v>219</v>
      </c>
      <c r="D125" s="119">
        <v>10</v>
      </c>
      <c r="E125" s="287">
        <v>500</v>
      </c>
      <c r="F125" s="109">
        <f t="shared" si="340"/>
        <v>500</v>
      </c>
      <c r="G125" s="121">
        <f t="shared" si="323"/>
        <v>10</v>
      </c>
      <c r="H125" s="35">
        <f aca="true" t="shared" si="365" ref="H125:R125">G125*H36/G36</f>
        <v>10</v>
      </c>
      <c r="I125" s="35">
        <f t="shared" si="365"/>
        <v>10</v>
      </c>
      <c r="J125" s="35">
        <f t="shared" si="365"/>
        <v>10</v>
      </c>
      <c r="K125" s="35">
        <f t="shared" si="365"/>
        <v>10</v>
      </c>
      <c r="L125" s="35">
        <f t="shared" si="365"/>
        <v>10</v>
      </c>
      <c r="M125" s="35">
        <f t="shared" si="365"/>
        <v>10</v>
      </c>
      <c r="N125" s="35">
        <f t="shared" si="365"/>
        <v>10</v>
      </c>
      <c r="O125" s="35">
        <f t="shared" si="365"/>
        <v>10</v>
      </c>
      <c r="P125" s="35">
        <f t="shared" si="365"/>
        <v>10</v>
      </c>
      <c r="Q125" s="35">
        <f t="shared" si="365"/>
        <v>10</v>
      </c>
      <c r="R125" s="35">
        <f t="shared" si="365"/>
        <v>10</v>
      </c>
      <c r="S125" s="91">
        <f t="shared" si="308"/>
        <v>120</v>
      </c>
      <c r="T125" s="35">
        <f>R125*T36/R36</f>
        <v>16.666666666666668</v>
      </c>
      <c r="U125" s="35">
        <f aca="true" t="shared" si="366" ref="U125:AE125">T125*U36/T36</f>
        <v>16.666666666666668</v>
      </c>
      <c r="V125" s="35">
        <f t="shared" si="366"/>
        <v>16.666666666666668</v>
      </c>
      <c r="W125" s="35">
        <f t="shared" si="366"/>
        <v>16.666666666666668</v>
      </c>
      <c r="X125" s="35">
        <f t="shared" si="366"/>
        <v>16.666666666666668</v>
      </c>
      <c r="Y125" s="35">
        <f t="shared" si="366"/>
        <v>16.666666666666668</v>
      </c>
      <c r="Z125" s="35">
        <f t="shared" si="366"/>
        <v>16.666666666666668</v>
      </c>
      <c r="AA125" s="35">
        <f t="shared" si="366"/>
        <v>16.666666666666668</v>
      </c>
      <c r="AB125" s="35">
        <f t="shared" si="366"/>
        <v>16.666666666666668</v>
      </c>
      <c r="AC125" s="35">
        <f t="shared" si="366"/>
        <v>16.666666666666668</v>
      </c>
      <c r="AD125" s="35">
        <f t="shared" si="366"/>
        <v>16.666666666666668</v>
      </c>
      <c r="AE125" s="35">
        <f t="shared" si="366"/>
        <v>16.666666666666668</v>
      </c>
      <c r="AF125" s="91">
        <f t="shared" si="310"/>
        <v>199.99999999999997</v>
      </c>
      <c r="AG125" s="35">
        <f>AE125*AG36/AE36</f>
        <v>23.333333333333336</v>
      </c>
      <c r="AH125" s="35">
        <f aca="true" t="shared" si="367" ref="AH125:AR125">AG125*AH36/AG36</f>
        <v>23.333333333333336</v>
      </c>
      <c r="AI125" s="35">
        <f t="shared" si="367"/>
        <v>23.333333333333336</v>
      </c>
      <c r="AJ125" s="35">
        <f t="shared" si="367"/>
        <v>23.333333333333336</v>
      </c>
      <c r="AK125" s="35">
        <f t="shared" si="367"/>
        <v>23.333333333333336</v>
      </c>
      <c r="AL125" s="35">
        <f t="shared" si="367"/>
        <v>23.333333333333336</v>
      </c>
      <c r="AM125" s="35">
        <f t="shared" si="367"/>
        <v>23.333333333333336</v>
      </c>
      <c r="AN125" s="35">
        <f t="shared" si="367"/>
        <v>23.333333333333336</v>
      </c>
      <c r="AO125" s="35">
        <f t="shared" si="367"/>
        <v>23.333333333333336</v>
      </c>
      <c r="AP125" s="35">
        <f t="shared" si="367"/>
        <v>23.333333333333336</v>
      </c>
      <c r="AQ125" s="35">
        <f t="shared" si="367"/>
        <v>23.333333333333336</v>
      </c>
      <c r="AR125" s="35">
        <f t="shared" si="367"/>
        <v>23.333333333333336</v>
      </c>
      <c r="AS125" s="91">
        <f t="shared" si="312"/>
        <v>280.00000000000006</v>
      </c>
      <c r="AT125" s="35">
        <f>AR125*AT36/AR36</f>
        <v>23.333333333333336</v>
      </c>
      <c r="AU125" s="35">
        <f aca="true" t="shared" si="368" ref="AU125:BE125">AT125*AU36/AT36</f>
        <v>23.333333333333336</v>
      </c>
      <c r="AV125" s="35">
        <f t="shared" si="368"/>
        <v>23.333333333333336</v>
      </c>
      <c r="AW125" s="35">
        <f t="shared" si="368"/>
        <v>23.333333333333336</v>
      </c>
      <c r="AX125" s="35">
        <f t="shared" si="368"/>
        <v>23.333333333333336</v>
      </c>
      <c r="AY125" s="35">
        <f t="shared" si="368"/>
        <v>23.333333333333336</v>
      </c>
      <c r="AZ125" s="35">
        <f t="shared" si="368"/>
        <v>23.333333333333336</v>
      </c>
      <c r="BA125" s="35">
        <f t="shared" si="368"/>
        <v>23.333333333333336</v>
      </c>
      <c r="BB125" s="35">
        <f t="shared" si="368"/>
        <v>23.333333333333336</v>
      </c>
      <c r="BC125" s="35">
        <f t="shared" si="368"/>
        <v>23.333333333333336</v>
      </c>
      <c r="BD125" s="35">
        <f t="shared" si="368"/>
        <v>23.333333333333336</v>
      </c>
      <c r="BE125" s="35">
        <f t="shared" si="368"/>
        <v>23.333333333333336</v>
      </c>
      <c r="BF125" s="91">
        <f t="shared" si="314"/>
        <v>280.00000000000006</v>
      </c>
      <c r="BG125" s="117"/>
      <c r="BH125" s="117"/>
      <c r="BI125" s="117"/>
      <c r="BJ125" s="117"/>
      <c r="BK125" s="117"/>
      <c r="BL125" s="117"/>
      <c r="BQ125" s="106"/>
    </row>
    <row r="126" spans="1:69" ht="12.75" customHeight="1" outlineLevel="1">
      <c r="A126" s="2" t="s">
        <v>28</v>
      </c>
      <c r="B126" s="3" t="s">
        <v>181</v>
      </c>
      <c r="C126" s="20" t="s">
        <v>221</v>
      </c>
      <c r="D126" s="109"/>
      <c r="E126" s="287"/>
      <c r="F126" s="109"/>
      <c r="G126" s="121">
        <f>G52*G17*(1+G42)</f>
        <v>260</v>
      </c>
      <c r="H126" s="35">
        <f aca="true" t="shared" si="369" ref="H126:R126">13*H11*(1+H42)</f>
        <v>276.9</v>
      </c>
      <c r="I126" s="35">
        <f t="shared" si="369"/>
        <v>294.89849999999996</v>
      </c>
      <c r="J126" s="35">
        <f t="shared" si="369"/>
        <v>314.06690249999997</v>
      </c>
      <c r="K126" s="35">
        <f t="shared" si="369"/>
        <v>334.4812511624999</v>
      </c>
      <c r="L126" s="35">
        <f t="shared" si="369"/>
        <v>356.22253248806237</v>
      </c>
      <c r="M126" s="35">
        <f t="shared" si="369"/>
        <v>379.3769970997864</v>
      </c>
      <c r="N126" s="35">
        <f t="shared" si="369"/>
        <v>404.0365019112725</v>
      </c>
      <c r="O126" s="35">
        <f t="shared" si="369"/>
        <v>430.29887453550526</v>
      </c>
      <c r="P126" s="35">
        <f t="shared" si="369"/>
        <v>458.2683013803131</v>
      </c>
      <c r="Q126" s="35">
        <f t="shared" si="369"/>
        <v>488.05574097003347</v>
      </c>
      <c r="R126" s="35">
        <f t="shared" si="369"/>
        <v>519.7793641330857</v>
      </c>
      <c r="S126" s="91">
        <f t="shared" si="308"/>
        <v>4516.384966180558</v>
      </c>
      <c r="T126" s="35">
        <f aca="true" t="shared" si="370" ref="T126:AE126">13*T11*(1+T42)</f>
        <v>553.5650228017362</v>
      </c>
      <c r="U126" s="35">
        <f t="shared" si="370"/>
        <v>589.546749283849</v>
      </c>
      <c r="V126" s="35">
        <f t="shared" si="370"/>
        <v>627.8672879872992</v>
      </c>
      <c r="W126" s="35">
        <f t="shared" si="370"/>
        <v>668.6786617064736</v>
      </c>
      <c r="X126" s="35">
        <f t="shared" si="370"/>
        <v>712.1427747173943</v>
      </c>
      <c r="Y126" s="35">
        <f t="shared" si="370"/>
        <v>758.4320550740249</v>
      </c>
      <c r="Z126" s="35">
        <f t="shared" si="370"/>
        <v>807.7301386538364</v>
      </c>
      <c r="AA126" s="35">
        <f t="shared" si="370"/>
        <v>860.2325976663358</v>
      </c>
      <c r="AB126" s="35">
        <f t="shared" si="370"/>
        <v>916.1477165146474</v>
      </c>
      <c r="AC126" s="35">
        <f t="shared" si="370"/>
        <v>975.6973180880995</v>
      </c>
      <c r="AD126" s="35">
        <f t="shared" si="370"/>
        <v>1039.1176437638258</v>
      </c>
      <c r="AE126" s="35">
        <f t="shared" si="370"/>
        <v>1106.6602906084745</v>
      </c>
      <c r="AF126" s="91">
        <f t="shared" si="310"/>
        <v>9615.818256865998</v>
      </c>
      <c r="AG126" s="35">
        <f aca="true" t="shared" si="371" ref="AG126:AR126">13*AG11*(1+AG42)</f>
        <v>1178.5932094980253</v>
      </c>
      <c r="AH126" s="35">
        <f t="shared" si="371"/>
        <v>1255.2017681153968</v>
      </c>
      <c r="AI126" s="35">
        <f t="shared" si="371"/>
        <v>1336.7898830428976</v>
      </c>
      <c r="AJ126" s="35">
        <f t="shared" si="371"/>
        <v>1423.681225440686</v>
      </c>
      <c r="AK126" s="35">
        <f t="shared" si="371"/>
        <v>1516.2205050943303</v>
      </c>
      <c r="AL126" s="35">
        <f t="shared" si="371"/>
        <v>1614.774837925462</v>
      </c>
      <c r="AM126" s="35">
        <f t="shared" si="371"/>
        <v>1719.7352023906167</v>
      </c>
      <c r="AN126" s="35">
        <f t="shared" si="371"/>
        <v>1831.5179905460066</v>
      </c>
      <c r="AO126" s="35">
        <f t="shared" si="371"/>
        <v>1950.566659931497</v>
      </c>
      <c r="AP126" s="35">
        <f t="shared" si="371"/>
        <v>2077.353492827044</v>
      </c>
      <c r="AQ126" s="35">
        <f t="shared" si="371"/>
        <v>2212.381469860802</v>
      </c>
      <c r="AR126" s="35">
        <f t="shared" si="371"/>
        <v>2356.186265401754</v>
      </c>
      <c r="AS126" s="91">
        <f t="shared" si="312"/>
        <v>20473.00251007452</v>
      </c>
      <c r="AT126" s="35">
        <f aca="true" t="shared" si="372" ref="AT126:BE126">13*AT11*(1+AT42)</f>
        <v>2509.3383726528677</v>
      </c>
      <c r="AU126" s="35">
        <f t="shared" si="372"/>
        <v>2672.445366875304</v>
      </c>
      <c r="AV126" s="35">
        <f t="shared" si="372"/>
        <v>2846.154315722199</v>
      </c>
      <c r="AW126" s="35">
        <f t="shared" si="372"/>
        <v>3031.154346244142</v>
      </c>
      <c r="AX126" s="35">
        <f t="shared" si="372"/>
        <v>3228.1793787500105</v>
      </c>
      <c r="AY126" s="35">
        <f t="shared" si="372"/>
        <v>3438.011038368761</v>
      </c>
      <c r="AZ126" s="35">
        <f t="shared" si="372"/>
        <v>3661.48175586273</v>
      </c>
      <c r="BA126" s="35">
        <f t="shared" si="372"/>
        <v>3899.4780699938074</v>
      </c>
      <c r="BB126" s="35">
        <f t="shared" si="372"/>
        <v>4152.944144543404</v>
      </c>
      <c r="BC126" s="35">
        <f t="shared" si="372"/>
        <v>4422.885513938725</v>
      </c>
      <c r="BD126" s="35">
        <f t="shared" si="372"/>
        <v>4710.3730723447425</v>
      </c>
      <c r="BE126" s="35">
        <f t="shared" si="372"/>
        <v>5016.54732204715</v>
      </c>
      <c r="BF126" s="91">
        <f t="shared" si="314"/>
        <v>43588.99269734384</v>
      </c>
      <c r="BG126" s="117"/>
      <c r="BH126" s="117"/>
      <c r="BI126" s="117"/>
      <c r="BJ126" s="117"/>
      <c r="BK126" s="117"/>
      <c r="BL126" s="117"/>
      <c r="BQ126" s="106"/>
    </row>
    <row r="127" spans="1:69" ht="12.75" customHeight="1" outlineLevel="1">
      <c r="A127" s="2" t="s">
        <v>29</v>
      </c>
      <c r="B127" s="3"/>
      <c r="C127" s="20" t="s">
        <v>180</v>
      </c>
      <c r="D127" s="109"/>
      <c r="E127" s="287"/>
      <c r="F127" s="109"/>
      <c r="G127" s="121">
        <f>SUM(G65:G66)*0.0175*0.8</f>
        <v>6.206666666666667</v>
      </c>
      <c r="H127" s="35">
        <f>SUM(H65:H66)*0.0175*0.8</f>
        <v>7.0574933333333325</v>
      </c>
      <c r="I127" s="35">
        <f aca="true" t="shared" si="373" ref="I127:R127">SUM(I65:I76)*0.0175*0.8</f>
        <v>78.80144934392183</v>
      </c>
      <c r="J127" s="35">
        <f t="shared" si="373"/>
        <v>102.0976665940845</v>
      </c>
      <c r="K127" s="35">
        <f t="shared" si="373"/>
        <v>122.57816599604044</v>
      </c>
      <c r="L127" s="35">
        <f t="shared" si="373"/>
        <v>136.42088301408575</v>
      </c>
      <c r="M127" s="35">
        <f t="shared" si="373"/>
        <v>158.31389862727886</v>
      </c>
      <c r="N127" s="35">
        <f t="shared" si="373"/>
        <v>176.50889178564626</v>
      </c>
      <c r="O127" s="35">
        <f t="shared" si="373"/>
        <v>174.67496211752007</v>
      </c>
      <c r="P127" s="35">
        <f t="shared" si="373"/>
        <v>182.8759257157768</v>
      </c>
      <c r="Q127" s="35">
        <f t="shared" si="373"/>
        <v>181.3282076052889</v>
      </c>
      <c r="R127" s="35">
        <f t="shared" si="373"/>
        <v>189.89362948565474</v>
      </c>
      <c r="S127" s="91">
        <f t="shared" si="308"/>
        <v>1516.7578402852982</v>
      </c>
      <c r="T127" s="35">
        <f aca="true" t="shared" si="374" ref="T127:AE127">SUM(T65:T76)*0.0175*0.8</f>
        <v>193.67423782630956</v>
      </c>
      <c r="U127" s="35">
        <f t="shared" si="374"/>
        <v>197.65225865624902</v>
      </c>
      <c r="V127" s="35">
        <f t="shared" si="374"/>
        <v>217.42591048256241</v>
      </c>
      <c r="W127" s="35">
        <f t="shared" si="374"/>
        <v>277.0488080424908</v>
      </c>
      <c r="X127" s="35">
        <f t="shared" si="374"/>
        <v>349.21649485549244</v>
      </c>
      <c r="Y127" s="35">
        <f t="shared" si="374"/>
        <v>391.51265467218036</v>
      </c>
      <c r="Z127" s="35">
        <f t="shared" si="374"/>
        <v>434.29576133326685</v>
      </c>
      <c r="AA127" s="35">
        <f t="shared" si="374"/>
        <v>440.38193632118737</v>
      </c>
      <c r="AB127" s="35">
        <f t="shared" si="374"/>
        <v>465.4344693026059</v>
      </c>
      <c r="AC127" s="35">
        <f t="shared" si="374"/>
        <v>509.63530817403847</v>
      </c>
      <c r="AD127" s="35">
        <f t="shared" si="374"/>
        <v>516.8797721894266</v>
      </c>
      <c r="AE127" s="35">
        <f t="shared" si="374"/>
        <v>486.8668928544079</v>
      </c>
      <c r="AF127" s="91">
        <f t="shared" si="310"/>
        <v>4480.024504710218</v>
      </c>
      <c r="AG127" s="35">
        <f aca="true" t="shared" si="375" ref="AG127:AR127">SUM(AG65:AG76)*0.0175*0.8</f>
        <v>296.63059265968235</v>
      </c>
      <c r="AH127" s="35">
        <f t="shared" si="375"/>
        <v>503.12292937503037</v>
      </c>
      <c r="AI127" s="35">
        <f t="shared" si="375"/>
        <v>571.7090505244686</v>
      </c>
      <c r="AJ127" s="35">
        <f t="shared" si="375"/>
        <v>644.9327227938161</v>
      </c>
      <c r="AK127" s="35">
        <f t="shared" si="375"/>
        <v>678.9520329634298</v>
      </c>
      <c r="AL127" s="35">
        <f t="shared" si="375"/>
        <v>713.6606453660565</v>
      </c>
      <c r="AM127" s="35">
        <f t="shared" si="375"/>
        <v>749.0950403621346</v>
      </c>
      <c r="AN127" s="35">
        <f t="shared" si="375"/>
        <v>785.2940248457642</v>
      </c>
      <c r="AO127" s="35">
        <f t="shared" si="375"/>
        <v>798.158757012324</v>
      </c>
      <c r="AP127" s="35">
        <f t="shared" si="375"/>
        <v>763.3139184964076</v>
      </c>
      <c r="AQ127" s="35">
        <f t="shared" si="375"/>
        <v>777.5052595257944</v>
      </c>
      <c r="AR127" s="35">
        <f t="shared" si="375"/>
        <v>816.8517134193007</v>
      </c>
      <c r="AS127" s="91">
        <f t="shared" si="312"/>
        <v>8099.2266873442095</v>
      </c>
      <c r="AT127" s="35">
        <f aca="true" t="shared" si="376" ref="AT127:BE127">SUM(AT65:AT76)*0.0175*0.8</f>
        <v>783.9347847495387</v>
      </c>
      <c r="AU127" s="35">
        <f t="shared" si="376"/>
        <v>800.6308000245841</v>
      </c>
      <c r="AV127" s="35">
        <f t="shared" si="376"/>
        <v>916.546667406383</v>
      </c>
      <c r="AW127" s="35">
        <f t="shared" si="376"/>
        <v>987.756030833904</v>
      </c>
      <c r="AX127" s="35">
        <f t="shared" si="376"/>
        <v>1033.6901871625757</v>
      </c>
      <c r="AY127" s="35">
        <f t="shared" si="376"/>
        <v>1080.9483070001124</v>
      </c>
      <c r="AZ127" s="35">
        <f t="shared" si="376"/>
        <v>1129.6073032486183</v>
      </c>
      <c r="BA127" s="35">
        <f t="shared" si="376"/>
        <v>1211.6457598755276</v>
      </c>
      <c r="BB127" s="35">
        <f t="shared" si="376"/>
        <v>1237.4586044188059</v>
      </c>
      <c r="BC127" s="35">
        <f t="shared" si="376"/>
        <v>1200.6206867667781</v>
      </c>
      <c r="BD127" s="35">
        <f t="shared" si="376"/>
        <v>1229.3707961421271</v>
      </c>
      <c r="BE127" s="35">
        <f t="shared" si="376"/>
        <v>1292.1029272124376</v>
      </c>
      <c r="BF127" s="91">
        <f t="shared" si="314"/>
        <v>12904.312854841393</v>
      </c>
      <c r="BG127" s="117"/>
      <c r="BH127" s="117"/>
      <c r="BI127" s="117"/>
      <c r="BJ127" s="117"/>
      <c r="BK127" s="117"/>
      <c r="BL127" s="117"/>
      <c r="BQ127" s="106"/>
    </row>
    <row r="128" spans="1:69" ht="12.75" customHeight="1" outlineLevel="1">
      <c r="A128" s="2" t="s">
        <v>30</v>
      </c>
      <c r="B128" s="3" t="s">
        <v>168</v>
      </c>
      <c r="C128" s="19" t="s">
        <v>219</v>
      </c>
      <c r="D128" s="119">
        <v>50</v>
      </c>
      <c r="E128" s="287">
        <f>50*6</f>
        <v>300</v>
      </c>
      <c r="F128" s="109">
        <f>E128</f>
        <v>300</v>
      </c>
      <c r="G128" s="121">
        <f aca="true" t="shared" si="377" ref="G128:G137">D128</f>
        <v>50</v>
      </c>
      <c r="H128" s="35">
        <f aca="true" t="shared" si="378" ref="H128:R128">+G128*(H36/G36)</f>
        <v>50</v>
      </c>
      <c r="I128" s="35">
        <f t="shared" si="378"/>
        <v>50</v>
      </c>
      <c r="J128" s="35">
        <f t="shared" si="378"/>
        <v>50</v>
      </c>
      <c r="K128" s="35">
        <f t="shared" si="378"/>
        <v>50</v>
      </c>
      <c r="L128" s="35">
        <f t="shared" si="378"/>
        <v>50</v>
      </c>
      <c r="M128" s="35">
        <f t="shared" si="378"/>
        <v>50</v>
      </c>
      <c r="N128" s="35">
        <f t="shared" si="378"/>
        <v>50</v>
      </c>
      <c r="O128" s="35">
        <f t="shared" si="378"/>
        <v>50</v>
      </c>
      <c r="P128" s="35">
        <f t="shared" si="378"/>
        <v>50</v>
      </c>
      <c r="Q128" s="35">
        <f t="shared" si="378"/>
        <v>50</v>
      </c>
      <c r="R128" s="35">
        <f t="shared" si="378"/>
        <v>50</v>
      </c>
      <c r="S128" s="91">
        <f t="shared" si="308"/>
        <v>600</v>
      </c>
      <c r="T128" s="35">
        <f>+R128*(T36/R36)</f>
        <v>83.33333333333334</v>
      </c>
      <c r="U128" s="35">
        <f aca="true" t="shared" si="379" ref="U128:AE128">+T128*(U36/T36)</f>
        <v>83.33333333333334</v>
      </c>
      <c r="V128" s="35">
        <f t="shared" si="379"/>
        <v>83.33333333333334</v>
      </c>
      <c r="W128" s="35">
        <f t="shared" si="379"/>
        <v>83.33333333333334</v>
      </c>
      <c r="X128" s="35">
        <f t="shared" si="379"/>
        <v>83.33333333333334</v>
      </c>
      <c r="Y128" s="35">
        <f t="shared" si="379"/>
        <v>83.33333333333334</v>
      </c>
      <c r="Z128" s="35">
        <f t="shared" si="379"/>
        <v>83.33333333333334</v>
      </c>
      <c r="AA128" s="35">
        <f t="shared" si="379"/>
        <v>83.33333333333334</v>
      </c>
      <c r="AB128" s="35">
        <f t="shared" si="379"/>
        <v>83.33333333333334</v>
      </c>
      <c r="AC128" s="35">
        <f t="shared" si="379"/>
        <v>83.33333333333334</v>
      </c>
      <c r="AD128" s="35">
        <f t="shared" si="379"/>
        <v>83.33333333333334</v>
      </c>
      <c r="AE128" s="35">
        <f t="shared" si="379"/>
        <v>83.33333333333334</v>
      </c>
      <c r="AF128" s="91">
        <f t="shared" si="310"/>
        <v>1000.0000000000003</v>
      </c>
      <c r="AG128" s="35">
        <f>+AE128*(AG36/AE36)</f>
        <v>116.66666666666667</v>
      </c>
      <c r="AH128" s="35">
        <f aca="true" t="shared" si="380" ref="AH128:AR128">+AG128*(AH36/AG36)</f>
        <v>116.66666666666667</v>
      </c>
      <c r="AI128" s="35">
        <f t="shared" si="380"/>
        <v>116.66666666666667</v>
      </c>
      <c r="AJ128" s="35">
        <f t="shared" si="380"/>
        <v>116.66666666666667</v>
      </c>
      <c r="AK128" s="35">
        <f t="shared" si="380"/>
        <v>116.66666666666667</v>
      </c>
      <c r="AL128" s="35">
        <f t="shared" si="380"/>
        <v>116.66666666666667</v>
      </c>
      <c r="AM128" s="35">
        <f t="shared" si="380"/>
        <v>116.66666666666667</v>
      </c>
      <c r="AN128" s="35">
        <f t="shared" si="380"/>
        <v>116.66666666666667</v>
      </c>
      <c r="AO128" s="35">
        <f t="shared" si="380"/>
        <v>116.66666666666667</v>
      </c>
      <c r="AP128" s="35">
        <f t="shared" si="380"/>
        <v>116.66666666666667</v>
      </c>
      <c r="AQ128" s="35">
        <f t="shared" si="380"/>
        <v>116.66666666666667</v>
      </c>
      <c r="AR128" s="35">
        <f t="shared" si="380"/>
        <v>116.66666666666667</v>
      </c>
      <c r="AS128" s="91">
        <f t="shared" si="312"/>
        <v>1400.0000000000002</v>
      </c>
      <c r="AT128" s="35">
        <f>+AR128*(AT36/AR36)</f>
        <v>116.66666666666667</v>
      </c>
      <c r="AU128" s="35">
        <f aca="true" t="shared" si="381" ref="AU128:BE128">+AT128*(AU36/AT36)</f>
        <v>116.66666666666667</v>
      </c>
      <c r="AV128" s="35">
        <f t="shared" si="381"/>
        <v>116.66666666666667</v>
      </c>
      <c r="AW128" s="35">
        <f t="shared" si="381"/>
        <v>116.66666666666667</v>
      </c>
      <c r="AX128" s="35">
        <f t="shared" si="381"/>
        <v>116.66666666666667</v>
      </c>
      <c r="AY128" s="35">
        <f t="shared" si="381"/>
        <v>116.66666666666667</v>
      </c>
      <c r="AZ128" s="35">
        <f t="shared" si="381"/>
        <v>116.66666666666667</v>
      </c>
      <c r="BA128" s="35">
        <f t="shared" si="381"/>
        <v>116.66666666666667</v>
      </c>
      <c r="BB128" s="35">
        <f t="shared" si="381"/>
        <v>116.66666666666667</v>
      </c>
      <c r="BC128" s="35">
        <f t="shared" si="381"/>
        <v>116.66666666666667</v>
      </c>
      <c r="BD128" s="35">
        <f t="shared" si="381"/>
        <v>116.66666666666667</v>
      </c>
      <c r="BE128" s="35">
        <f t="shared" si="381"/>
        <v>116.66666666666667</v>
      </c>
      <c r="BF128" s="91">
        <f t="shared" si="314"/>
        <v>1400.0000000000002</v>
      </c>
      <c r="BG128" s="117"/>
      <c r="BH128" s="117"/>
      <c r="BI128" s="117"/>
      <c r="BJ128" s="117"/>
      <c r="BK128" s="117"/>
      <c r="BL128" s="117"/>
      <c r="BQ128" s="106"/>
    </row>
    <row r="129" spans="1:69" ht="12.75" customHeight="1" outlineLevel="1">
      <c r="A129" s="2" t="s">
        <v>31</v>
      </c>
      <c r="B129" s="3" t="s">
        <v>158</v>
      </c>
      <c r="C129" s="19" t="s">
        <v>219</v>
      </c>
      <c r="D129" s="119"/>
      <c r="E129" s="287"/>
      <c r="F129" s="119"/>
      <c r="G129" s="121">
        <f t="shared" si="377"/>
        <v>0</v>
      </c>
      <c r="H129" s="35">
        <f aca="true" t="shared" si="382" ref="H129:R129">G129*H36/G36</f>
        <v>0</v>
      </c>
      <c r="I129" s="35">
        <f t="shared" si="382"/>
        <v>0</v>
      </c>
      <c r="J129" s="35">
        <f t="shared" si="382"/>
        <v>0</v>
      </c>
      <c r="K129" s="35">
        <f t="shared" si="382"/>
        <v>0</v>
      </c>
      <c r="L129" s="35">
        <f t="shared" si="382"/>
        <v>0</v>
      </c>
      <c r="M129" s="35">
        <f t="shared" si="382"/>
        <v>0</v>
      </c>
      <c r="N129" s="35">
        <f t="shared" si="382"/>
        <v>0</v>
      </c>
      <c r="O129" s="35">
        <f t="shared" si="382"/>
        <v>0</v>
      </c>
      <c r="P129" s="35">
        <f t="shared" si="382"/>
        <v>0</v>
      </c>
      <c r="Q129" s="35">
        <f t="shared" si="382"/>
        <v>0</v>
      </c>
      <c r="R129" s="35">
        <f t="shared" si="382"/>
        <v>0</v>
      </c>
      <c r="S129" s="91">
        <f t="shared" si="308"/>
        <v>0</v>
      </c>
      <c r="T129" s="35">
        <f>R129*T36/R36</f>
        <v>0</v>
      </c>
      <c r="U129" s="35">
        <f aca="true" t="shared" si="383" ref="U129:AE129">T129*U36/T36</f>
        <v>0</v>
      </c>
      <c r="V129" s="35">
        <f t="shared" si="383"/>
        <v>0</v>
      </c>
      <c r="W129" s="35">
        <f t="shared" si="383"/>
        <v>0</v>
      </c>
      <c r="X129" s="35">
        <f t="shared" si="383"/>
        <v>0</v>
      </c>
      <c r="Y129" s="35">
        <f t="shared" si="383"/>
        <v>0</v>
      </c>
      <c r="Z129" s="35">
        <f t="shared" si="383"/>
        <v>0</v>
      </c>
      <c r="AA129" s="35">
        <f t="shared" si="383"/>
        <v>0</v>
      </c>
      <c r="AB129" s="35">
        <f t="shared" si="383"/>
        <v>0</v>
      </c>
      <c r="AC129" s="35">
        <f t="shared" si="383"/>
        <v>0</v>
      </c>
      <c r="AD129" s="35">
        <f t="shared" si="383"/>
        <v>0</v>
      </c>
      <c r="AE129" s="35">
        <f t="shared" si="383"/>
        <v>0</v>
      </c>
      <c r="AF129" s="91">
        <f t="shared" si="310"/>
        <v>0</v>
      </c>
      <c r="AG129" s="35">
        <f>AE129*AG36/AE36</f>
        <v>0</v>
      </c>
      <c r="AH129" s="35">
        <f aca="true" t="shared" si="384" ref="AH129:AR129">AG129*AH36/AG36</f>
        <v>0</v>
      </c>
      <c r="AI129" s="35">
        <f t="shared" si="384"/>
        <v>0</v>
      </c>
      <c r="AJ129" s="35">
        <f t="shared" si="384"/>
        <v>0</v>
      </c>
      <c r="AK129" s="35">
        <f t="shared" si="384"/>
        <v>0</v>
      </c>
      <c r="AL129" s="35">
        <f t="shared" si="384"/>
        <v>0</v>
      </c>
      <c r="AM129" s="35">
        <f t="shared" si="384"/>
        <v>0</v>
      </c>
      <c r="AN129" s="35">
        <f t="shared" si="384"/>
        <v>0</v>
      </c>
      <c r="AO129" s="35">
        <f t="shared" si="384"/>
        <v>0</v>
      </c>
      <c r="AP129" s="35">
        <f t="shared" si="384"/>
        <v>0</v>
      </c>
      <c r="AQ129" s="35">
        <f t="shared" si="384"/>
        <v>0</v>
      </c>
      <c r="AR129" s="35">
        <f t="shared" si="384"/>
        <v>0</v>
      </c>
      <c r="AS129" s="91">
        <f t="shared" si="312"/>
        <v>0</v>
      </c>
      <c r="AT129" s="35">
        <f>AR129*AT36/AR36</f>
        <v>0</v>
      </c>
      <c r="AU129" s="35">
        <f aca="true" t="shared" si="385" ref="AU129:BE129">AT129*AU36/AT36</f>
        <v>0</v>
      </c>
      <c r="AV129" s="35">
        <f t="shared" si="385"/>
        <v>0</v>
      </c>
      <c r="AW129" s="35">
        <f t="shared" si="385"/>
        <v>0</v>
      </c>
      <c r="AX129" s="35">
        <f t="shared" si="385"/>
        <v>0</v>
      </c>
      <c r="AY129" s="35">
        <f t="shared" si="385"/>
        <v>0</v>
      </c>
      <c r="AZ129" s="35">
        <f t="shared" si="385"/>
        <v>0</v>
      </c>
      <c r="BA129" s="35">
        <f t="shared" si="385"/>
        <v>0</v>
      </c>
      <c r="BB129" s="35">
        <f t="shared" si="385"/>
        <v>0</v>
      </c>
      <c r="BC129" s="35">
        <f t="shared" si="385"/>
        <v>0</v>
      </c>
      <c r="BD129" s="35">
        <f t="shared" si="385"/>
        <v>0</v>
      </c>
      <c r="BE129" s="35">
        <f t="shared" si="385"/>
        <v>0</v>
      </c>
      <c r="BF129" s="91">
        <f t="shared" si="314"/>
        <v>0</v>
      </c>
      <c r="BG129" s="117"/>
      <c r="BH129" s="117"/>
      <c r="BI129" s="117"/>
      <c r="BJ129" s="117"/>
      <c r="BK129" s="117"/>
      <c r="BL129" s="117"/>
      <c r="BQ129" s="106"/>
    </row>
    <row r="130" spans="1:69" ht="12.75" customHeight="1" outlineLevel="1">
      <c r="A130" s="2" t="s">
        <v>32</v>
      </c>
      <c r="B130" s="3"/>
      <c r="C130" s="19" t="s">
        <v>219</v>
      </c>
      <c r="D130" s="119">
        <v>10</v>
      </c>
      <c r="E130" s="287"/>
      <c r="F130" s="119"/>
      <c r="G130" s="121">
        <f t="shared" si="377"/>
        <v>10</v>
      </c>
      <c r="H130" s="35">
        <f aca="true" t="shared" si="386" ref="H130:R130">G130*(H36/G36)</f>
        <v>10</v>
      </c>
      <c r="I130" s="35">
        <f t="shared" si="386"/>
        <v>10</v>
      </c>
      <c r="J130" s="35">
        <f t="shared" si="386"/>
        <v>10</v>
      </c>
      <c r="K130" s="35">
        <f t="shared" si="386"/>
        <v>10</v>
      </c>
      <c r="L130" s="35">
        <f t="shared" si="386"/>
        <v>10</v>
      </c>
      <c r="M130" s="35">
        <f t="shared" si="386"/>
        <v>10</v>
      </c>
      <c r="N130" s="35">
        <f t="shared" si="386"/>
        <v>10</v>
      </c>
      <c r="O130" s="35">
        <f t="shared" si="386"/>
        <v>10</v>
      </c>
      <c r="P130" s="35">
        <f t="shared" si="386"/>
        <v>10</v>
      </c>
      <c r="Q130" s="35">
        <f t="shared" si="386"/>
        <v>10</v>
      </c>
      <c r="R130" s="35">
        <f t="shared" si="386"/>
        <v>10</v>
      </c>
      <c r="S130" s="91">
        <f t="shared" si="308"/>
        <v>120</v>
      </c>
      <c r="T130" s="35">
        <f>R130*(T36/R36)</f>
        <v>16.666666666666668</v>
      </c>
      <c r="U130" s="35">
        <f aca="true" t="shared" si="387" ref="U130:AE130">T130*(U36/T36)</f>
        <v>16.666666666666668</v>
      </c>
      <c r="V130" s="35">
        <f t="shared" si="387"/>
        <v>16.666666666666668</v>
      </c>
      <c r="W130" s="35">
        <f t="shared" si="387"/>
        <v>16.666666666666668</v>
      </c>
      <c r="X130" s="35">
        <f t="shared" si="387"/>
        <v>16.666666666666668</v>
      </c>
      <c r="Y130" s="35">
        <f t="shared" si="387"/>
        <v>16.666666666666668</v>
      </c>
      <c r="Z130" s="35">
        <f t="shared" si="387"/>
        <v>16.666666666666668</v>
      </c>
      <c r="AA130" s="35">
        <f t="shared" si="387"/>
        <v>16.666666666666668</v>
      </c>
      <c r="AB130" s="35">
        <f t="shared" si="387"/>
        <v>16.666666666666668</v>
      </c>
      <c r="AC130" s="35">
        <f t="shared" si="387"/>
        <v>16.666666666666668</v>
      </c>
      <c r="AD130" s="35">
        <f t="shared" si="387"/>
        <v>16.666666666666668</v>
      </c>
      <c r="AE130" s="35">
        <f t="shared" si="387"/>
        <v>16.666666666666668</v>
      </c>
      <c r="AF130" s="91">
        <f t="shared" si="310"/>
        <v>199.99999999999997</v>
      </c>
      <c r="AG130" s="35">
        <f>AE130*(AG36/AE36)</f>
        <v>23.333333333333332</v>
      </c>
      <c r="AH130" s="35">
        <f aca="true" t="shared" si="388" ref="AH130:AR130">AG130*(AH36/AG36)</f>
        <v>23.333333333333332</v>
      </c>
      <c r="AI130" s="35">
        <f t="shared" si="388"/>
        <v>23.333333333333332</v>
      </c>
      <c r="AJ130" s="35">
        <f t="shared" si="388"/>
        <v>23.333333333333332</v>
      </c>
      <c r="AK130" s="35">
        <f t="shared" si="388"/>
        <v>23.333333333333332</v>
      </c>
      <c r="AL130" s="35">
        <f t="shared" si="388"/>
        <v>23.333333333333332</v>
      </c>
      <c r="AM130" s="35">
        <f t="shared" si="388"/>
        <v>23.333333333333332</v>
      </c>
      <c r="AN130" s="35">
        <f t="shared" si="388"/>
        <v>23.333333333333332</v>
      </c>
      <c r="AO130" s="35">
        <f t="shared" si="388"/>
        <v>23.333333333333332</v>
      </c>
      <c r="AP130" s="35">
        <f t="shared" si="388"/>
        <v>23.333333333333332</v>
      </c>
      <c r="AQ130" s="35">
        <f t="shared" si="388"/>
        <v>23.333333333333332</v>
      </c>
      <c r="AR130" s="35">
        <f t="shared" si="388"/>
        <v>23.333333333333332</v>
      </c>
      <c r="AS130" s="91">
        <f t="shared" si="312"/>
        <v>280</v>
      </c>
      <c r="AT130" s="35">
        <f>AR130*(AT36/AR36)</f>
        <v>23.333333333333332</v>
      </c>
      <c r="AU130" s="35">
        <f aca="true" t="shared" si="389" ref="AU130:BE130">AT130*(AU36/AT36)</f>
        <v>23.333333333333332</v>
      </c>
      <c r="AV130" s="35">
        <f t="shared" si="389"/>
        <v>23.333333333333332</v>
      </c>
      <c r="AW130" s="35">
        <f t="shared" si="389"/>
        <v>23.333333333333332</v>
      </c>
      <c r="AX130" s="35">
        <f t="shared" si="389"/>
        <v>23.333333333333332</v>
      </c>
      <c r="AY130" s="35">
        <f t="shared" si="389"/>
        <v>23.333333333333332</v>
      </c>
      <c r="AZ130" s="35">
        <f t="shared" si="389"/>
        <v>23.333333333333332</v>
      </c>
      <c r="BA130" s="35">
        <f t="shared" si="389"/>
        <v>23.333333333333332</v>
      </c>
      <c r="BB130" s="35">
        <f t="shared" si="389"/>
        <v>23.333333333333332</v>
      </c>
      <c r="BC130" s="35">
        <f t="shared" si="389"/>
        <v>23.333333333333332</v>
      </c>
      <c r="BD130" s="35">
        <f t="shared" si="389"/>
        <v>23.333333333333332</v>
      </c>
      <c r="BE130" s="35">
        <f t="shared" si="389"/>
        <v>23.333333333333332</v>
      </c>
      <c r="BF130" s="91">
        <f t="shared" si="314"/>
        <v>280</v>
      </c>
      <c r="BG130" s="117"/>
      <c r="BH130" s="117"/>
      <c r="BI130" s="117"/>
      <c r="BJ130" s="117"/>
      <c r="BK130" s="117"/>
      <c r="BL130" s="117"/>
      <c r="BQ130" s="106"/>
    </row>
    <row r="131" spans="1:69" ht="12.75" customHeight="1" outlineLevel="1">
      <c r="A131" s="2" t="s">
        <v>33</v>
      </c>
      <c r="B131" s="3"/>
      <c r="C131" s="19" t="s">
        <v>219</v>
      </c>
      <c r="D131" s="119">
        <v>50</v>
      </c>
      <c r="E131" s="287">
        <v>500</v>
      </c>
      <c r="F131" s="109">
        <f>E131</f>
        <v>500</v>
      </c>
      <c r="G131" s="121">
        <f t="shared" si="377"/>
        <v>50</v>
      </c>
      <c r="H131" s="35">
        <f aca="true" t="shared" si="390" ref="H131:R131">G131*(H36/G36)</f>
        <v>50</v>
      </c>
      <c r="I131" s="35">
        <f t="shared" si="390"/>
        <v>50</v>
      </c>
      <c r="J131" s="35">
        <f t="shared" si="390"/>
        <v>50</v>
      </c>
      <c r="K131" s="35">
        <f t="shared" si="390"/>
        <v>50</v>
      </c>
      <c r="L131" s="35">
        <f t="shared" si="390"/>
        <v>50</v>
      </c>
      <c r="M131" s="35">
        <f t="shared" si="390"/>
        <v>50</v>
      </c>
      <c r="N131" s="35">
        <f t="shared" si="390"/>
        <v>50</v>
      </c>
      <c r="O131" s="35">
        <f t="shared" si="390"/>
        <v>50</v>
      </c>
      <c r="P131" s="35">
        <f t="shared" si="390"/>
        <v>50</v>
      </c>
      <c r="Q131" s="35">
        <f t="shared" si="390"/>
        <v>50</v>
      </c>
      <c r="R131" s="35">
        <f t="shared" si="390"/>
        <v>50</v>
      </c>
      <c r="S131" s="91">
        <f t="shared" si="308"/>
        <v>600</v>
      </c>
      <c r="T131" s="35">
        <f>R131*(T36/R36)</f>
        <v>83.33333333333334</v>
      </c>
      <c r="U131" s="35">
        <f aca="true" t="shared" si="391" ref="U131:AE131">T131*(U36/T36)</f>
        <v>83.33333333333334</v>
      </c>
      <c r="V131" s="35">
        <f t="shared" si="391"/>
        <v>83.33333333333334</v>
      </c>
      <c r="W131" s="35">
        <f t="shared" si="391"/>
        <v>83.33333333333334</v>
      </c>
      <c r="X131" s="35">
        <f t="shared" si="391"/>
        <v>83.33333333333334</v>
      </c>
      <c r="Y131" s="35">
        <f t="shared" si="391"/>
        <v>83.33333333333334</v>
      </c>
      <c r="Z131" s="35">
        <f t="shared" si="391"/>
        <v>83.33333333333334</v>
      </c>
      <c r="AA131" s="35">
        <f t="shared" si="391"/>
        <v>83.33333333333334</v>
      </c>
      <c r="AB131" s="35">
        <f t="shared" si="391"/>
        <v>83.33333333333334</v>
      </c>
      <c r="AC131" s="35">
        <f t="shared" si="391"/>
        <v>83.33333333333334</v>
      </c>
      <c r="AD131" s="35">
        <f t="shared" si="391"/>
        <v>83.33333333333334</v>
      </c>
      <c r="AE131" s="35">
        <f t="shared" si="391"/>
        <v>83.33333333333334</v>
      </c>
      <c r="AF131" s="91">
        <f t="shared" si="310"/>
        <v>1000.0000000000003</v>
      </c>
      <c r="AG131" s="35">
        <f>AE131*(AG36/AE36)</f>
        <v>116.66666666666667</v>
      </c>
      <c r="AH131" s="35">
        <f aca="true" t="shared" si="392" ref="AH131:AR131">AG131*(AH36/AG36)</f>
        <v>116.66666666666667</v>
      </c>
      <c r="AI131" s="35">
        <f t="shared" si="392"/>
        <v>116.66666666666667</v>
      </c>
      <c r="AJ131" s="35">
        <f t="shared" si="392"/>
        <v>116.66666666666667</v>
      </c>
      <c r="AK131" s="35">
        <f t="shared" si="392"/>
        <v>116.66666666666667</v>
      </c>
      <c r="AL131" s="35">
        <f t="shared" si="392"/>
        <v>116.66666666666667</v>
      </c>
      <c r="AM131" s="35">
        <f t="shared" si="392"/>
        <v>116.66666666666667</v>
      </c>
      <c r="AN131" s="35">
        <f t="shared" si="392"/>
        <v>116.66666666666667</v>
      </c>
      <c r="AO131" s="35">
        <f t="shared" si="392"/>
        <v>116.66666666666667</v>
      </c>
      <c r="AP131" s="35">
        <f t="shared" si="392"/>
        <v>116.66666666666667</v>
      </c>
      <c r="AQ131" s="35">
        <f t="shared" si="392"/>
        <v>116.66666666666667</v>
      </c>
      <c r="AR131" s="35">
        <f t="shared" si="392"/>
        <v>116.66666666666667</v>
      </c>
      <c r="AS131" s="91">
        <f t="shared" si="312"/>
        <v>1400.0000000000002</v>
      </c>
      <c r="AT131" s="35">
        <f>AR131*(AT36/AR36)</f>
        <v>116.66666666666667</v>
      </c>
      <c r="AU131" s="35">
        <f aca="true" t="shared" si="393" ref="AU131:BE131">AT131*(AU36/AT36)</f>
        <v>116.66666666666667</v>
      </c>
      <c r="AV131" s="35">
        <f t="shared" si="393"/>
        <v>116.66666666666667</v>
      </c>
      <c r="AW131" s="35">
        <f t="shared" si="393"/>
        <v>116.66666666666667</v>
      </c>
      <c r="AX131" s="35">
        <f t="shared" si="393"/>
        <v>116.66666666666667</v>
      </c>
      <c r="AY131" s="35">
        <f t="shared" si="393"/>
        <v>116.66666666666667</v>
      </c>
      <c r="AZ131" s="35">
        <f t="shared" si="393"/>
        <v>116.66666666666667</v>
      </c>
      <c r="BA131" s="35">
        <f t="shared" si="393"/>
        <v>116.66666666666667</v>
      </c>
      <c r="BB131" s="35">
        <f t="shared" si="393"/>
        <v>116.66666666666667</v>
      </c>
      <c r="BC131" s="35">
        <f t="shared" si="393"/>
        <v>116.66666666666667</v>
      </c>
      <c r="BD131" s="35">
        <f t="shared" si="393"/>
        <v>116.66666666666667</v>
      </c>
      <c r="BE131" s="35">
        <f t="shared" si="393"/>
        <v>116.66666666666667</v>
      </c>
      <c r="BF131" s="91">
        <f t="shared" si="314"/>
        <v>1400.0000000000002</v>
      </c>
      <c r="BG131" s="117"/>
      <c r="BH131" s="117"/>
      <c r="BI131" s="117"/>
      <c r="BJ131" s="117"/>
      <c r="BK131" s="117"/>
      <c r="BL131" s="117"/>
      <c r="BQ131" s="106"/>
    </row>
    <row r="132" spans="1:69" ht="12.75" customHeight="1" outlineLevel="1">
      <c r="A132" s="2" t="s">
        <v>34</v>
      </c>
      <c r="B132" s="3"/>
      <c r="C132" s="19" t="s">
        <v>219</v>
      </c>
      <c r="D132" s="119">
        <v>50</v>
      </c>
      <c r="E132" s="287">
        <v>10000</v>
      </c>
      <c r="F132" s="109">
        <f>E132</f>
        <v>10000</v>
      </c>
      <c r="G132" s="121">
        <f t="shared" si="377"/>
        <v>50</v>
      </c>
      <c r="H132" s="35">
        <f aca="true" t="shared" si="394" ref="H132:R132">G132*(H36/G36)</f>
        <v>50</v>
      </c>
      <c r="I132" s="35">
        <f t="shared" si="394"/>
        <v>50</v>
      </c>
      <c r="J132" s="35">
        <f t="shared" si="394"/>
        <v>50</v>
      </c>
      <c r="K132" s="35">
        <f t="shared" si="394"/>
        <v>50</v>
      </c>
      <c r="L132" s="35">
        <f t="shared" si="394"/>
        <v>50</v>
      </c>
      <c r="M132" s="35">
        <f t="shared" si="394"/>
        <v>50</v>
      </c>
      <c r="N132" s="35">
        <f t="shared" si="394"/>
        <v>50</v>
      </c>
      <c r="O132" s="35">
        <f t="shared" si="394"/>
        <v>50</v>
      </c>
      <c r="P132" s="35">
        <f t="shared" si="394"/>
        <v>50</v>
      </c>
      <c r="Q132" s="35">
        <f t="shared" si="394"/>
        <v>50</v>
      </c>
      <c r="R132" s="35">
        <f t="shared" si="394"/>
        <v>50</v>
      </c>
      <c r="S132" s="91">
        <f t="shared" si="308"/>
        <v>600</v>
      </c>
      <c r="T132" s="35">
        <f>R132*(T36/R36)</f>
        <v>83.33333333333334</v>
      </c>
      <c r="U132" s="35">
        <f aca="true" t="shared" si="395" ref="U132:AE132">T132*(U36/T36)</f>
        <v>83.33333333333334</v>
      </c>
      <c r="V132" s="35">
        <f t="shared" si="395"/>
        <v>83.33333333333334</v>
      </c>
      <c r="W132" s="35">
        <f t="shared" si="395"/>
        <v>83.33333333333334</v>
      </c>
      <c r="X132" s="35">
        <f t="shared" si="395"/>
        <v>83.33333333333334</v>
      </c>
      <c r="Y132" s="35">
        <f t="shared" si="395"/>
        <v>83.33333333333334</v>
      </c>
      <c r="Z132" s="35">
        <f t="shared" si="395"/>
        <v>83.33333333333334</v>
      </c>
      <c r="AA132" s="35">
        <f t="shared" si="395"/>
        <v>83.33333333333334</v>
      </c>
      <c r="AB132" s="35">
        <f t="shared" si="395"/>
        <v>83.33333333333334</v>
      </c>
      <c r="AC132" s="35">
        <f t="shared" si="395"/>
        <v>83.33333333333334</v>
      </c>
      <c r="AD132" s="35">
        <f t="shared" si="395"/>
        <v>83.33333333333334</v>
      </c>
      <c r="AE132" s="35">
        <f t="shared" si="395"/>
        <v>83.33333333333334</v>
      </c>
      <c r="AF132" s="91">
        <f t="shared" si="310"/>
        <v>1000.0000000000003</v>
      </c>
      <c r="AG132" s="35">
        <f>AE132*(AG36/AE36)</f>
        <v>116.66666666666667</v>
      </c>
      <c r="AH132" s="35">
        <f aca="true" t="shared" si="396" ref="AH132:AR132">AG132*(AH36/AG36)</f>
        <v>116.66666666666667</v>
      </c>
      <c r="AI132" s="35">
        <f t="shared" si="396"/>
        <v>116.66666666666667</v>
      </c>
      <c r="AJ132" s="35">
        <f t="shared" si="396"/>
        <v>116.66666666666667</v>
      </c>
      <c r="AK132" s="35">
        <f t="shared" si="396"/>
        <v>116.66666666666667</v>
      </c>
      <c r="AL132" s="35">
        <f t="shared" si="396"/>
        <v>116.66666666666667</v>
      </c>
      <c r="AM132" s="35">
        <f t="shared" si="396"/>
        <v>116.66666666666667</v>
      </c>
      <c r="AN132" s="35">
        <f t="shared" si="396"/>
        <v>116.66666666666667</v>
      </c>
      <c r="AO132" s="35">
        <f t="shared" si="396"/>
        <v>116.66666666666667</v>
      </c>
      <c r="AP132" s="35">
        <f t="shared" si="396"/>
        <v>116.66666666666667</v>
      </c>
      <c r="AQ132" s="35">
        <f t="shared" si="396"/>
        <v>116.66666666666667</v>
      </c>
      <c r="AR132" s="35">
        <f t="shared" si="396"/>
        <v>116.66666666666667</v>
      </c>
      <c r="AS132" s="91">
        <f t="shared" si="312"/>
        <v>1400.0000000000002</v>
      </c>
      <c r="AT132" s="35">
        <f>AR132*(AT36/AR36)</f>
        <v>116.66666666666667</v>
      </c>
      <c r="AU132" s="35">
        <f aca="true" t="shared" si="397" ref="AU132:BE132">AT132*(AU36/AT36)</f>
        <v>116.66666666666667</v>
      </c>
      <c r="AV132" s="35">
        <f t="shared" si="397"/>
        <v>116.66666666666667</v>
      </c>
      <c r="AW132" s="35">
        <f t="shared" si="397"/>
        <v>116.66666666666667</v>
      </c>
      <c r="AX132" s="35">
        <f t="shared" si="397"/>
        <v>116.66666666666667</v>
      </c>
      <c r="AY132" s="35">
        <f t="shared" si="397"/>
        <v>116.66666666666667</v>
      </c>
      <c r="AZ132" s="35">
        <f t="shared" si="397"/>
        <v>116.66666666666667</v>
      </c>
      <c r="BA132" s="35">
        <f t="shared" si="397"/>
        <v>116.66666666666667</v>
      </c>
      <c r="BB132" s="35">
        <f t="shared" si="397"/>
        <v>116.66666666666667</v>
      </c>
      <c r="BC132" s="35">
        <f t="shared" si="397"/>
        <v>116.66666666666667</v>
      </c>
      <c r="BD132" s="35">
        <f t="shared" si="397"/>
        <v>116.66666666666667</v>
      </c>
      <c r="BE132" s="35">
        <f t="shared" si="397"/>
        <v>116.66666666666667</v>
      </c>
      <c r="BF132" s="91">
        <f t="shared" si="314"/>
        <v>1400.0000000000002</v>
      </c>
      <c r="BG132" s="117"/>
      <c r="BH132" s="117"/>
      <c r="BI132" s="117"/>
      <c r="BJ132" s="117"/>
      <c r="BK132" s="117"/>
      <c r="BL132" s="117"/>
      <c r="BQ132" s="106"/>
    </row>
    <row r="133" spans="1:69" ht="12.75" customHeight="1" outlineLevel="1">
      <c r="A133" s="2" t="s">
        <v>35</v>
      </c>
      <c r="B133" s="3"/>
      <c r="C133" s="19" t="s">
        <v>219</v>
      </c>
      <c r="D133" s="119">
        <v>50</v>
      </c>
      <c r="E133" s="287"/>
      <c r="F133" s="119"/>
      <c r="G133" s="121">
        <f t="shared" si="377"/>
        <v>50</v>
      </c>
      <c r="H133" s="35">
        <f aca="true" t="shared" si="398" ref="H133:R133">G133*(H36/G36)</f>
        <v>50</v>
      </c>
      <c r="I133" s="35">
        <f t="shared" si="398"/>
        <v>50</v>
      </c>
      <c r="J133" s="35">
        <f t="shared" si="398"/>
        <v>50</v>
      </c>
      <c r="K133" s="35">
        <f t="shared" si="398"/>
        <v>50</v>
      </c>
      <c r="L133" s="35">
        <f t="shared" si="398"/>
        <v>50</v>
      </c>
      <c r="M133" s="35">
        <f t="shared" si="398"/>
        <v>50</v>
      </c>
      <c r="N133" s="35">
        <f t="shared" si="398"/>
        <v>50</v>
      </c>
      <c r="O133" s="35">
        <f t="shared" si="398"/>
        <v>50</v>
      </c>
      <c r="P133" s="35">
        <f t="shared" si="398"/>
        <v>50</v>
      </c>
      <c r="Q133" s="35">
        <f t="shared" si="398"/>
        <v>50</v>
      </c>
      <c r="R133" s="35">
        <f t="shared" si="398"/>
        <v>50</v>
      </c>
      <c r="S133" s="91">
        <f t="shared" si="308"/>
        <v>600</v>
      </c>
      <c r="T133" s="35">
        <f>R133*(T36/R36)</f>
        <v>83.33333333333334</v>
      </c>
      <c r="U133" s="35">
        <f aca="true" t="shared" si="399" ref="U133:AE133">T133*(U36/T36)</f>
        <v>83.33333333333334</v>
      </c>
      <c r="V133" s="35">
        <f t="shared" si="399"/>
        <v>83.33333333333334</v>
      </c>
      <c r="W133" s="35">
        <f t="shared" si="399"/>
        <v>83.33333333333334</v>
      </c>
      <c r="X133" s="35">
        <f t="shared" si="399"/>
        <v>83.33333333333334</v>
      </c>
      <c r="Y133" s="35">
        <f t="shared" si="399"/>
        <v>83.33333333333334</v>
      </c>
      <c r="Z133" s="35">
        <f t="shared" si="399"/>
        <v>83.33333333333334</v>
      </c>
      <c r="AA133" s="35">
        <f t="shared" si="399"/>
        <v>83.33333333333334</v>
      </c>
      <c r="AB133" s="35">
        <f t="shared" si="399"/>
        <v>83.33333333333334</v>
      </c>
      <c r="AC133" s="35">
        <f t="shared" si="399"/>
        <v>83.33333333333334</v>
      </c>
      <c r="AD133" s="35">
        <f t="shared" si="399"/>
        <v>83.33333333333334</v>
      </c>
      <c r="AE133" s="35">
        <f t="shared" si="399"/>
        <v>83.33333333333334</v>
      </c>
      <c r="AF133" s="91">
        <f t="shared" si="310"/>
        <v>1000.0000000000003</v>
      </c>
      <c r="AG133" s="35">
        <f>AE133*(AG36/AE36)</f>
        <v>116.66666666666667</v>
      </c>
      <c r="AH133" s="35">
        <f aca="true" t="shared" si="400" ref="AH133:AR133">AG133*(AH36/AG36)</f>
        <v>116.66666666666667</v>
      </c>
      <c r="AI133" s="35">
        <f t="shared" si="400"/>
        <v>116.66666666666667</v>
      </c>
      <c r="AJ133" s="35">
        <f t="shared" si="400"/>
        <v>116.66666666666667</v>
      </c>
      <c r="AK133" s="35">
        <f t="shared" si="400"/>
        <v>116.66666666666667</v>
      </c>
      <c r="AL133" s="35">
        <f t="shared" si="400"/>
        <v>116.66666666666667</v>
      </c>
      <c r="AM133" s="35">
        <f t="shared" si="400"/>
        <v>116.66666666666667</v>
      </c>
      <c r="AN133" s="35">
        <f t="shared" si="400"/>
        <v>116.66666666666667</v>
      </c>
      <c r="AO133" s="35">
        <f t="shared" si="400"/>
        <v>116.66666666666667</v>
      </c>
      <c r="AP133" s="35">
        <f t="shared" si="400"/>
        <v>116.66666666666667</v>
      </c>
      <c r="AQ133" s="35">
        <f t="shared" si="400"/>
        <v>116.66666666666667</v>
      </c>
      <c r="AR133" s="35">
        <f t="shared" si="400"/>
        <v>116.66666666666667</v>
      </c>
      <c r="AS133" s="91">
        <f t="shared" si="312"/>
        <v>1400.0000000000002</v>
      </c>
      <c r="AT133" s="35">
        <f>AR133*(AT36/AR36)</f>
        <v>116.66666666666667</v>
      </c>
      <c r="AU133" s="35">
        <f aca="true" t="shared" si="401" ref="AU133:BE133">AT133*(AU36/AT36)</f>
        <v>116.66666666666667</v>
      </c>
      <c r="AV133" s="35">
        <f t="shared" si="401"/>
        <v>116.66666666666667</v>
      </c>
      <c r="AW133" s="35">
        <f t="shared" si="401"/>
        <v>116.66666666666667</v>
      </c>
      <c r="AX133" s="35">
        <f t="shared" si="401"/>
        <v>116.66666666666667</v>
      </c>
      <c r="AY133" s="35">
        <f t="shared" si="401"/>
        <v>116.66666666666667</v>
      </c>
      <c r="AZ133" s="35">
        <f t="shared" si="401"/>
        <v>116.66666666666667</v>
      </c>
      <c r="BA133" s="35">
        <f t="shared" si="401"/>
        <v>116.66666666666667</v>
      </c>
      <c r="BB133" s="35">
        <f t="shared" si="401"/>
        <v>116.66666666666667</v>
      </c>
      <c r="BC133" s="35">
        <f t="shared" si="401"/>
        <v>116.66666666666667</v>
      </c>
      <c r="BD133" s="35">
        <f t="shared" si="401"/>
        <v>116.66666666666667</v>
      </c>
      <c r="BE133" s="35">
        <f t="shared" si="401"/>
        <v>116.66666666666667</v>
      </c>
      <c r="BF133" s="91">
        <f t="shared" si="314"/>
        <v>1400.0000000000002</v>
      </c>
      <c r="BG133" s="117"/>
      <c r="BH133" s="117"/>
      <c r="BI133" s="117"/>
      <c r="BJ133" s="117"/>
      <c r="BK133" s="117"/>
      <c r="BL133" s="117"/>
      <c r="BQ133" s="106"/>
    </row>
    <row r="134" spans="1:69" ht="12.75" customHeight="1" outlineLevel="1">
      <c r="A134" s="2" t="s">
        <v>36</v>
      </c>
      <c r="B134" s="3"/>
      <c r="C134" s="20" t="s">
        <v>222</v>
      </c>
      <c r="D134" s="119">
        <v>50</v>
      </c>
      <c r="E134" s="287">
        <v>25000</v>
      </c>
      <c r="F134" s="109">
        <f>E134</f>
        <v>25000</v>
      </c>
      <c r="G134" s="121">
        <f t="shared" si="377"/>
        <v>50</v>
      </c>
      <c r="H134" s="35">
        <f>G134*H33</f>
        <v>50.14999999999999</v>
      </c>
      <c r="I134" s="35">
        <f aca="true" t="shared" si="402" ref="I134:R134">H134*(I17/H17)</f>
        <v>76.69246428571427</v>
      </c>
      <c r="J134" s="35">
        <f t="shared" si="402"/>
        <v>104.49453446428568</v>
      </c>
      <c r="K134" s="35">
        <f t="shared" si="402"/>
        <v>133.64739800446426</v>
      </c>
      <c r="L134" s="35">
        <f t="shared" si="402"/>
        <v>164.24798329875443</v>
      </c>
      <c r="M134" s="35">
        <f t="shared" si="402"/>
        <v>196.3993365486934</v>
      </c>
      <c r="N134" s="35">
        <f t="shared" si="402"/>
        <v>230.2110230731681</v>
      </c>
      <c r="O134" s="35">
        <f t="shared" si="402"/>
        <v>265.79955462875745</v>
      </c>
      <c r="P134" s="35">
        <f t="shared" si="402"/>
        <v>303.2888444343434</v>
      </c>
      <c r="Q134" s="35">
        <f t="shared" si="402"/>
        <v>342.8106917021981</v>
      </c>
      <c r="R134" s="35">
        <f t="shared" si="402"/>
        <v>384.5052975948709</v>
      </c>
      <c r="S134" s="91">
        <f t="shared" si="308"/>
        <v>2302.24712803525</v>
      </c>
      <c r="T134" s="35">
        <f>R134*(T17/R17)</f>
        <v>428.52181465192683</v>
      </c>
      <c r="U134" s="35">
        <f aca="true" t="shared" si="403" ref="U134:AE134">T134*(U17/T17)</f>
        <v>475.0189318634236</v>
      </c>
      <c r="V134" s="35">
        <f t="shared" si="403"/>
        <v>524.1654977084853</v>
      </c>
      <c r="W134" s="35">
        <f t="shared" si="403"/>
        <v>576.1411836279972</v>
      </c>
      <c r="X134" s="35">
        <f t="shared" si="403"/>
        <v>631.1371905609082</v>
      </c>
      <c r="Y134" s="35">
        <f t="shared" si="403"/>
        <v>689.3570013445164</v>
      </c>
      <c r="Z134" s="35">
        <f t="shared" si="403"/>
        <v>751.0171819611163</v>
      </c>
      <c r="AA134" s="35">
        <f t="shared" si="403"/>
        <v>816.348234807211</v>
      </c>
      <c r="AB134" s="35">
        <f t="shared" si="403"/>
        <v>885.5955073679294</v>
      </c>
      <c r="AC134" s="35">
        <f t="shared" si="403"/>
        <v>959.0201598991293</v>
      </c>
      <c r="AD134" s="35">
        <f t="shared" si="403"/>
        <v>1036.9001959538118</v>
      </c>
      <c r="AE134" s="35">
        <f t="shared" si="403"/>
        <v>1119.531559838824</v>
      </c>
      <c r="AF134" s="91">
        <f t="shared" si="310"/>
        <v>8892.75445958528</v>
      </c>
      <c r="AG134" s="35">
        <f>AE134*(AG17/AE17)</f>
        <v>1207.2293053534015</v>
      </c>
      <c r="AH134" s="35">
        <f aca="true" t="shared" si="404" ref="AH134:AR134">AG134*(AH17/AG17)</f>
        <v>1300.3288404439254</v>
      </c>
      <c r="AI134" s="35">
        <f t="shared" si="404"/>
        <v>1399.1872527104822</v>
      </c>
      <c r="AJ134" s="35">
        <f t="shared" si="404"/>
        <v>1504.1847210216113</v>
      </c>
      <c r="AK134" s="35">
        <f t="shared" si="404"/>
        <v>1615.726018835265</v>
      </c>
      <c r="AL134" s="35">
        <f t="shared" si="404"/>
        <v>1734.2421151878611</v>
      </c>
      <c r="AM134" s="35">
        <f t="shared" si="404"/>
        <v>1860.1918797008097</v>
      </c>
      <c r="AN134" s="35">
        <f t="shared" si="404"/>
        <v>1994.0638983665854</v>
      </c>
      <c r="AO134" s="35">
        <f t="shared" si="404"/>
        <v>2136.3784073159322</v>
      </c>
      <c r="AP134" s="35">
        <f t="shared" si="404"/>
        <v>2287.6893522358755</v>
      </c>
      <c r="AQ134" s="35">
        <f t="shared" si="404"/>
        <v>2448.5865816067276</v>
      </c>
      <c r="AR134" s="35">
        <f t="shared" si="404"/>
        <v>2619.6981824571735</v>
      </c>
      <c r="AS134" s="91">
        <f t="shared" si="312"/>
        <v>22107.50655523565</v>
      </c>
      <c r="AT134" s="35">
        <f>AR134*(AT17/AR17)</f>
        <v>2801.692967901979</v>
      </c>
      <c r="AU134" s="35">
        <f aca="true" t="shared" si="405" ref="AU134:BE134">AT134*(AU17/AT17)</f>
        <v>2995.283126328995</v>
      </c>
      <c r="AV134" s="35">
        <f t="shared" si="405"/>
        <v>3201.2270427434996</v>
      </c>
      <c r="AW134" s="35">
        <f t="shared" si="405"/>
        <v>3420.3323034608843</v>
      </c>
      <c r="AX134" s="35">
        <f t="shared" si="405"/>
        <v>3653.458896066118</v>
      </c>
      <c r="AY134" s="35">
        <f t="shared" si="405"/>
        <v>3901.5226173330857</v>
      </c>
      <c r="AZ134" s="35">
        <f t="shared" si="405"/>
        <v>4165.498702621953</v>
      </c>
      <c r="BA134" s="35">
        <f t="shared" si="405"/>
        <v>4446.425691151354</v>
      </c>
      <c r="BB134" s="35">
        <f t="shared" si="405"/>
        <v>4745.409542477985</v>
      </c>
      <c r="BC134" s="35">
        <f t="shared" si="405"/>
        <v>5063.628020512811</v>
      </c>
      <c r="BD134" s="35">
        <f t="shared" si="405"/>
        <v>5402.335362464427</v>
      </c>
      <c r="BE134" s="35">
        <f t="shared" si="405"/>
        <v>5762.867251230531</v>
      </c>
      <c r="BF134" s="91">
        <f t="shared" si="314"/>
        <v>49559.68152429363</v>
      </c>
      <c r="BG134" s="117"/>
      <c r="BH134" s="117"/>
      <c r="BI134" s="117"/>
      <c r="BJ134" s="117"/>
      <c r="BK134" s="117"/>
      <c r="BL134" s="117"/>
      <c r="BQ134" s="106"/>
    </row>
    <row r="135" spans="1:69" ht="12.75" customHeight="1" outlineLevel="1">
      <c r="A135" s="2" t="s">
        <v>37</v>
      </c>
      <c r="C135" s="20" t="s">
        <v>222</v>
      </c>
      <c r="D135" s="119">
        <v>200</v>
      </c>
      <c r="E135" s="287">
        <v>10000</v>
      </c>
      <c r="F135" s="109">
        <f>E135</f>
        <v>10000</v>
      </c>
      <c r="G135" s="121">
        <f t="shared" si="377"/>
        <v>200</v>
      </c>
      <c r="H135" s="35">
        <f>G135*H33</f>
        <v>200.59999999999997</v>
      </c>
      <c r="I135" s="35">
        <f aca="true" t="shared" si="406" ref="I135:AR135">H135*I33</f>
        <v>201.8054053999999</v>
      </c>
      <c r="J135" s="35">
        <f t="shared" si="406"/>
        <v>203.6271082432916</v>
      </c>
      <c r="K135" s="35">
        <f t="shared" si="406"/>
        <v>206.08165141427762</v>
      </c>
      <c r="L135" s="35">
        <f t="shared" si="406"/>
        <v>209.19147925967798</v>
      </c>
      <c r="M135" s="35">
        <f t="shared" si="406"/>
        <v>212.9852799539237</v>
      </c>
      <c r="N135" s="35">
        <f t="shared" si="406"/>
        <v>217.49842692685803</v>
      </c>
      <c r="O135" s="35">
        <f t="shared" si="406"/>
        <v>222.77352887048977</v>
      </c>
      <c r="P135" s="35">
        <f t="shared" si="406"/>
        <v>228.86110030417146</v>
      </c>
      <c r="Q135" s="35">
        <f t="shared" si="406"/>
        <v>235.82036747586145</v>
      </c>
      <c r="R135" s="35">
        <f t="shared" si="406"/>
        <v>243.72022759423484</v>
      </c>
      <c r="S135" s="91">
        <f t="shared" si="308"/>
        <v>2582.9645754427866</v>
      </c>
      <c r="T135" s="35">
        <f>R135*T33</f>
        <v>252.64038312000235</v>
      </c>
      <c r="U135" s="35">
        <f t="shared" si="406"/>
        <v>262.6726772106665</v>
      </c>
      <c r="V135" s="35">
        <f t="shared" si="406"/>
        <v>273.92266154934816</v>
      </c>
      <c r="W135" s="35">
        <f t="shared" si="406"/>
        <v>286.51143386128126</v>
      </c>
      <c r="X135" s="35">
        <f t="shared" si="406"/>
        <v>300.57778963137787</v>
      </c>
      <c r="Y135" s="35">
        <f t="shared" si="406"/>
        <v>316.28074112538894</v>
      </c>
      <c r="Z135" s="35">
        <f t="shared" si="406"/>
        <v>333.80246708012834</v>
      </c>
      <c r="AA135" s="35">
        <f t="shared" si="406"/>
        <v>353.3517687235977</v>
      </c>
      <c r="AB135" s="35">
        <f t="shared" si="406"/>
        <v>375.1681225513936</v>
      </c>
      <c r="AC135" s="35">
        <f t="shared" si="406"/>
        <v>399.5264380569826</v>
      </c>
      <c r="AD135" s="35">
        <f t="shared" si="406"/>
        <v>426.7426500466804</v>
      </c>
      <c r="AE135" s="35">
        <f t="shared" si="406"/>
        <v>457.18030107163713</v>
      </c>
      <c r="AF135" s="91">
        <f t="shared" si="310"/>
        <v>4038.3774340284845</v>
      </c>
      <c r="AG135" s="35">
        <f>AE135*AG33</f>
        <v>491.25830087075775</v>
      </c>
      <c r="AH135" s="35">
        <f t="shared" si="406"/>
        <v>529.460087763095</v>
      </c>
      <c r="AI135" s="35">
        <f t="shared" si="406"/>
        <v>572.3444631659825</v>
      </c>
      <c r="AJ135" s="35">
        <f t="shared" si="406"/>
        <v>620.5584267143481</v>
      </c>
      <c r="AK135" s="35">
        <f t="shared" si="406"/>
        <v>674.852408132883</v>
      </c>
      <c r="AL135" s="35">
        <f t="shared" si="406"/>
        <v>736.0983759411705</v>
      </c>
      <c r="AM135" s="35">
        <f t="shared" si="406"/>
        <v>805.3114058287633</v>
      </c>
      <c r="AN135" s="35">
        <f t="shared" si="406"/>
        <v>883.6754175789121</v>
      </c>
      <c r="AO135" s="35">
        <f t="shared" si="406"/>
        <v>972.5739443093206</v>
      </c>
      <c r="AP135" s="35">
        <f t="shared" si="406"/>
        <v>1073.6269884933347</v>
      </c>
      <c r="AQ135" s="35">
        <f t="shared" si="406"/>
        <v>1188.7352544423404</v>
      </c>
      <c r="AR135" s="35">
        <f t="shared" si="406"/>
        <v>1320.1333376115638</v>
      </c>
      <c r="AS135" s="91">
        <f t="shared" si="312"/>
        <v>9868.628410852472</v>
      </c>
      <c r="AT135" s="35">
        <f>AR135*AT33</f>
        <v>1470.4538109965283</v>
      </c>
      <c r="AU135" s="35">
        <f aca="true" t="shared" si="407" ref="AU135:BE135">AT135*AU33</f>
        <v>1642.804595351535</v>
      </c>
      <c r="AV135" s="35">
        <f t="shared" si="407"/>
        <v>1840.862554866088</v>
      </c>
      <c r="AW135" s="35">
        <f t="shared" si="407"/>
        <v>2068.9869509517066</v>
      </c>
      <c r="AX135" s="35">
        <f t="shared" si="407"/>
        <v>2332.3572489801636</v>
      </c>
      <c r="AY135" s="35">
        <f t="shared" si="407"/>
        <v>2637.1408506811235</v>
      </c>
      <c r="AZ135" s="35">
        <f t="shared" si="407"/>
        <v>2990.6976750582166</v>
      </c>
      <c r="BA135" s="35">
        <f t="shared" si="407"/>
        <v>3401.8302052513995</v>
      </c>
      <c r="BB135" s="35">
        <f t="shared" si="407"/>
        <v>3881.0897498594254</v>
      </c>
      <c r="BC135" s="35">
        <f t="shared" si="407"/>
        <v>4441.152352660348</v>
      </c>
      <c r="BD135" s="35">
        <f t="shared" si="407"/>
        <v>5097.281175452258</v>
      </c>
      <c r="BE135" s="35">
        <f t="shared" si="407"/>
        <v>5867.896468841958</v>
      </c>
      <c r="BF135" s="91">
        <f t="shared" si="314"/>
        <v>37672.55363895075</v>
      </c>
      <c r="BG135" s="117"/>
      <c r="BH135" s="117"/>
      <c r="BI135" s="117"/>
      <c r="BJ135" s="117"/>
      <c r="BK135" s="117"/>
      <c r="BL135" s="117"/>
      <c r="BQ135" s="106"/>
    </row>
    <row r="136" spans="1:69" ht="12.75" customHeight="1" outlineLevel="1">
      <c r="A136" s="2" t="s">
        <v>38</v>
      </c>
      <c r="B136" s="3"/>
      <c r="C136" s="20" t="s">
        <v>222</v>
      </c>
      <c r="D136" s="119">
        <v>200</v>
      </c>
      <c r="E136" s="119"/>
      <c r="F136" s="119"/>
      <c r="G136" s="121">
        <f t="shared" si="377"/>
        <v>200</v>
      </c>
      <c r="H136" s="35">
        <f>G136*H33</f>
        <v>200.59999999999997</v>
      </c>
      <c r="I136" s="35">
        <f aca="true" t="shared" si="408" ref="I136:AR136">H136*I33</f>
        <v>201.8054053999999</v>
      </c>
      <c r="J136" s="35">
        <f t="shared" si="408"/>
        <v>203.6271082432916</v>
      </c>
      <c r="K136" s="35">
        <f t="shared" si="408"/>
        <v>206.08165141427762</v>
      </c>
      <c r="L136" s="35">
        <f t="shared" si="408"/>
        <v>209.19147925967798</v>
      </c>
      <c r="M136" s="35">
        <f t="shared" si="408"/>
        <v>212.9852799539237</v>
      </c>
      <c r="N136" s="35">
        <f t="shared" si="408"/>
        <v>217.49842692685803</v>
      </c>
      <c r="O136" s="35">
        <f t="shared" si="408"/>
        <v>222.77352887048977</v>
      </c>
      <c r="P136" s="35">
        <f t="shared" si="408"/>
        <v>228.86110030417146</v>
      </c>
      <c r="Q136" s="35">
        <f t="shared" si="408"/>
        <v>235.82036747586145</v>
      </c>
      <c r="R136" s="35">
        <f t="shared" si="408"/>
        <v>243.72022759423484</v>
      </c>
      <c r="S136" s="91">
        <f t="shared" si="308"/>
        <v>2582.9645754427866</v>
      </c>
      <c r="T136" s="35">
        <f>R136*T33</f>
        <v>252.64038312000235</v>
      </c>
      <c r="U136" s="35">
        <f t="shared" si="408"/>
        <v>262.6726772106665</v>
      </c>
      <c r="V136" s="35">
        <f t="shared" si="408"/>
        <v>273.92266154934816</v>
      </c>
      <c r="W136" s="35">
        <f t="shared" si="408"/>
        <v>286.51143386128126</v>
      </c>
      <c r="X136" s="35">
        <f t="shared" si="408"/>
        <v>300.57778963137787</v>
      </c>
      <c r="Y136" s="35">
        <f t="shared" si="408"/>
        <v>316.28074112538894</v>
      </c>
      <c r="Z136" s="35">
        <f t="shared" si="408"/>
        <v>333.80246708012834</v>
      </c>
      <c r="AA136" s="35">
        <f t="shared" si="408"/>
        <v>353.3517687235977</v>
      </c>
      <c r="AB136" s="35">
        <f t="shared" si="408"/>
        <v>375.1681225513936</v>
      </c>
      <c r="AC136" s="35">
        <f t="shared" si="408"/>
        <v>399.5264380569826</v>
      </c>
      <c r="AD136" s="35">
        <f t="shared" si="408"/>
        <v>426.7426500466804</v>
      </c>
      <c r="AE136" s="35">
        <f t="shared" si="408"/>
        <v>457.18030107163713</v>
      </c>
      <c r="AF136" s="91">
        <f t="shared" si="310"/>
        <v>4038.3774340284845</v>
      </c>
      <c r="AG136" s="35">
        <f>AE136*AG33</f>
        <v>491.25830087075775</v>
      </c>
      <c r="AH136" s="35">
        <f t="shared" si="408"/>
        <v>529.460087763095</v>
      </c>
      <c r="AI136" s="35">
        <f t="shared" si="408"/>
        <v>572.3444631659825</v>
      </c>
      <c r="AJ136" s="35">
        <f t="shared" si="408"/>
        <v>620.5584267143481</v>
      </c>
      <c r="AK136" s="35">
        <f t="shared" si="408"/>
        <v>674.852408132883</v>
      </c>
      <c r="AL136" s="35">
        <f t="shared" si="408"/>
        <v>736.0983759411705</v>
      </c>
      <c r="AM136" s="35">
        <f t="shared" si="408"/>
        <v>805.3114058287633</v>
      </c>
      <c r="AN136" s="35">
        <f t="shared" si="408"/>
        <v>883.6754175789121</v>
      </c>
      <c r="AO136" s="35">
        <f t="shared" si="408"/>
        <v>972.5739443093206</v>
      </c>
      <c r="AP136" s="35">
        <f t="shared" si="408"/>
        <v>1073.6269884933347</v>
      </c>
      <c r="AQ136" s="35">
        <f t="shared" si="408"/>
        <v>1188.7352544423404</v>
      </c>
      <c r="AR136" s="35">
        <f t="shared" si="408"/>
        <v>1320.1333376115638</v>
      </c>
      <c r="AS136" s="91">
        <f t="shared" si="312"/>
        <v>9868.628410852472</v>
      </c>
      <c r="AT136" s="35">
        <f>AR136*AT33</f>
        <v>1470.4538109965283</v>
      </c>
      <c r="AU136" s="35">
        <f aca="true" t="shared" si="409" ref="AU136:BE136">AT136*AU33</f>
        <v>1642.804595351535</v>
      </c>
      <c r="AV136" s="35">
        <f t="shared" si="409"/>
        <v>1840.862554866088</v>
      </c>
      <c r="AW136" s="35">
        <f t="shared" si="409"/>
        <v>2068.9869509517066</v>
      </c>
      <c r="AX136" s="35">
        <f t="shared" si="409"/>
        <v>2332.3572489801636</v>
      </c>
      <c r="AY136" s="35">
        <f t="shared" si="409"/>
        <v>2637.1408506811235</v>
      </c>
      <c r="AZ136" s="35">
        <f t="shared" si="409"/>
        <v>2990.6976750582166</v>
      </c>
      <c r="BA136" s="35">
        <f t="shared" si="409"/>
        <v>3401.8302052513995</v>
      </c>
      <c r="BB136" s="35">
        <f t="shared" si="409"/>
        <v>3881.0897498594254</v>
      </c>
      <c r="BC136" s="35">
        <f t="shared" si="409"/>
        <v>4441.152352660348</v>
      </c>
      <c r="BD136" s="35">
        <f t="shared" si="409"/>
        <v>5097.281175452258</v>
      </c>
      <c r="BE136" s="35">
        <f t="shared" si="409"/>
        <v>5867.896468841958</v>
      </c>
      <c r="BF136" s="91">
        <f t="shared" si="314"/>
        <v>37672.55363895075</v>
      </c>
      <c r="BG136" s="117"/>
      <c r="BH136" s="117"/>
      <c r="BI136" s="117"/>
      <c r="BJ136" s="117"/>
      <c r="BK136" s="117"/>
      <c r="BL136" s="117"/>
      <c r="BQ136" s="106"/>
    </row>
    <row r="137" spans="1:69" ht="12.75" customHeight="1" outlineLevel="1">
      <c r="A137" s="2" t="s">
        <v>39</v>
      </c>
      <c r="B137" s="4"/>
      <c r="C137" s="19" t="s">
        <v>219</v>
      </c>
      <c r="D137" s="119">
        <v>5</v>
      </c>
      <c r="E137" s="119"/>
      <c r="F137" s="119"/>
      <c r="G137" s="121">
        <f t="shared" si="377"/>
        <v>5</v>
      </c>
      <c r="H137" s="35">
        <f aca="true" t="shared" si="410" ref="H137:R137">G137*H36/G36</f>
        <v>5</v>
      </c>
      <c r="I137" s="35">
        <f t="shared" si="410"/>
        <v>5</v>
      </c>
      <c r="J137" s="35">
        <f t="shared" si="410"/>
        <v>5</v>
      </c>
      <c r="K137" s="35">
        <f t="shared" si="410"/>
        <v>5</v>
      </c>
      <c r="L137" s="35">
        <f t="shared" si="410"/>
        <v>5</v>
      </c>
      <c r="M137" s="35">
        <f t="shared" si="410"/>
        <v>5</v>
      </c>
      <c r="N137" s="35">
        <f t="shared" si="410"/>
        <v>5</v>
      </c>
      <c r="O137" s="35">
        <f t="shared" si="410"/>
        <v>5</v>
      </c>
      <c r="P137" s="35">
        <f t="shared" si="410"/>
        <v>5</v>
      </c>
      <c r="Q137" s="35">
        <f t="shared" si="410"/>
        <v>5</v>
      </c>
      <c r="R137" s="35">
        <f t="shared" si="410"/>
        <v>5</v>
      </c>
      <c r="S137" s="91">
        <f t="shared" si="308"/>
        <v>60</v>
      </c>
      <c r="T137" s="35">
        <f>R137*T36/R36</f>
        <v>8.333333333333334</v>
      </c>
      <c r="U137" s="35">
        <f aca="true" t="shared" si="411" ref="U137:AE137">T137*U36/T36</f>
        <v>8.333333333333334</v>
      </c>
      <c r="V137" s="35">
        <f t="shared" si="411"/>
        <v>8.333333333333334</v>
      </c>
      <c r="W137" s="35">
        <f t="shared" si="411"/>
        <v>8.333333333333334</v>
      </c>
      <c r="X137" s="35">
        <f t="shared" si="411"/>
        <v>8.333333333333334</v>
      </c>
      <c r="Y137" s="35">
        <f t="shared" si="411"/>
        <v>8.333333333333334</v>
      </c>
      <c r="Z137" s="35">
        <f t="shared" si="411"/>
        <v>8.333333333333334</v>
      </c>
      <c r="AA137" s="35">
        <f t="shared" si="411"/>
        <v>8.333333333333334</v>
      </c>
      <c r="AB137" s="35">
        <f t="shared" si="411"/>
        <v>8.333333333333334</v>
      </c>
      <c r="AC137" s="35">
        <f t="shared" si="411"/>
        <v>8.333333333333334</v>
      </c>
      <c r="AD137" s="35">
        <f t="shared" si="411"/>
        <v>8.333333333333334</v>
      </c>
      <c r="AE137" s="35">
        <f t="shared" si="411"/>
        <v>8.333333333333334</v>
      </c>
      <c r="AF137" s="91">
        <f t="shared" si="310"/>
        <v>99.99999999999999</v>
      </c>
      <c r="AG137" s="35">
        <f>AE137*AG36/AE36</f>
        <v>11.666666666666668</v>
      </c>
      <c r="AH137" s="35">
        <f aca="true" t="shared" si="412" ref="AH137:AR137">AG137*AH36/AG36</f>
        <v>11.666666666666668</v>
      </c>
      <c r="AI137" s="35">
        <f t="shared" si="412"/>
        <v>11.666666666666668</v>
      </c>
      <c r="AJ137" s="35">
        <f t="shared" si="412"/>
        <v>11.666666666666668</v>
      </c>
      <c r="AK137" s="35">
        <f t="shared" si="412"/>
        <v>11.666666666666668</v>
      </c>
      <c r="AL137" s="35">
        <f t="shared" si="412"/>
        <v>11.666666666666668</v>
      </c>
      <c r="AM137" s="35">
        <f t="shared" si="412"/>
        <v>11.666666666666668</v>
      </c>
      <c r="AN137" s="35">
        <f t="shared" si="412"/>
        <v>11.666666666666668</v>
      </c>
      <c r="AO137" s="35">
        <f t="shared" si="412"/>
        <v>11.666666666666668</v>
      </c>
      <c r="AP137" s="35">
        <f t="shared" si="412"/>
        <v>11.666666666666668</v>
      </c>
      <c r="AQ137" s="35">
        <f t="shared" si="412"/>
        <v>11.666666666666668</v>
      </c>
      <c r="AR137" s="35">
        <f t="shared" si="412"/>
        <v>11.666666666666668</v>
      </c>
      <c r="AS137" s="91">
        <f t="shared" si="312"/>
        <v>140.00000000000003</v>
      </c>
      <c r="AT137" s="35">
        <f>AR137*AT36/AR36</f>
        <v>11.666666666666668</v>
      </c>
      <c r="AU137" s="35">
        <f aca="true" t="shared" si="413" ref="AU137:BE137">AT137*AU36/AT36</f>
        <v>11.666666666666668</v>
      </c>
      <c r="AV137" s="35">
        <f t="shared" si="413"/>
        <v>11.666666666666668</v>
      </c>
      <c r="AW137" s="35">
        <f t="shared" si="413"/>
        <v>11.666666666666668</v>
      </c>
      <c r="AX137" s="35">
        <f t="shared" si="413"/>
        <v>11.666666666666668</v>
      </c>
      <c r="AY137" s="35">
        <f t="shared" si="413"/>
        <v>11.666666666666668</v>
      </c>
      <c r="AZ137" s="35">
        <f t="shared" si="413"/>
        <v>11.666666666666668</v>
      </c>
      <c r="BA137" s="35">
        <f t="shared" si="413"/>
        <v>11.666666666666668</v>
      </c>
      <c r="BB137" s="35">
        <f t="shared" si="413"/>
        <v>11.666666666666668</v>
      </c>
      <c r="BC137" s="35">
        <f t="shared" si="413"/>
        <v>11.666666666666668</v>
      </c>
      <c r="BD137" s="35">
        <f t="shared" si="413"/>
        <v>11.666666666666668</v>
      </c>
      <c r="BE137" s="35">
        <f t="shared" si="413"/>
        <v>11.666666666666668</v>
      </c>
      <c r="BF137" s="91">
        <f t="shared" si="314"/>
        <v>140.00000000000003</v>
      </c>
      <c r="BG137" s="117"/>
      <c r="BH137" s="117"/>
      <c r="BI137" s="117"/>
      <c r="BJ137" s="117"/>
      <c r="BK137" s="117"/>
      <c r="BL137" s="117"/>
      <c r="BQ137" s="106"/>
    </row>
    <row r="138" spans="1:69" ht="12.75" customHeight="1" outlineLevel="1" thickBot="1">
      <c r="A138" s="2" t="s">
        <v>40</v>
      </c>
      <c r="C138" s="19" t="s">
        <v>180</v>
      </c>
      <c r="D138" s="119"/>
      <c r="E138" s="119"/>
      <c r="F138" s="119"/>
      <c r="G138" s="163">
        <f>SUM(G65:G76)*G51</f>
        <v>101.81010521875</v>
      </c>
      <c r="H138" s="115">
        <f>SUM(H65:H66)*H51</f>
        <v>12.602666666666664</v>
      </c>
      <c r="I138" s="115">
        <f aca="true" t="shared" si="414" ref="I138:R138">SUM(I65:I76)*I51</f>
        <v>140.71687382843183</v>
      </c>
      <c r="J138" s="115">
        <f t="shared" si="414"/>
        <v>182.31726177515088</v>
      </c>
      <c r="K138" s="115">
        <f t="shared" si="414"/>
        <v>218.8895821357865</v>
      </c>
      <c r="L138" s="115">
        <f t="shared" si="414"/>
        <v>243.60871966801025</v>
      </c>
      <c r="M138" s="115">
        <f t="shared" si="414"/>
        <v>282.7033904058551</v>
      </c>
      <c r="N138" s="115">
        <f t="shared" si="414"/>
        <v>315.1944496172255</v>
      </c>
      <c r="O138" s="115">
        <f t="shared" si="414"/>
        <v>311.9195752098572</v>
      </c>
      <c r="P138" s="115">
        <f t="shared" si="414"/>
        <v>326.5641530638871</v>
      </c>
      <c r="Q138" s="115">
        <f t="shared" si="414"/>
        <v>323.8003707237301</v>
      </c>
      <c r="R138" s="115">
        <f t="shared" si="414"/>
        <v>339.09576693866916</v>
      </c>
      <c r="S138" s="95">
        <f t="shared" si="308"/>
        <v>2799.2229152520204</v>
      </c>
      <c r="T138" s="115">
        <f aca="true" t="shared" si="415" ref="T138:AE138">SUM(T65:T76)*T51</f>
        <v>345.8468532612671</v>
      </c>
      <c r="U138" s="115">
        <f t="shared" si="415"/>
        <v>352.9504618861589</v>
      </c>
      <c r="V138" s="115">
        <f t="shared" si="415"/>
        <v>388.26055443314715</v>
      </c>
      <c r="W138" s="115">
        <f t="shared" si="415"/>
        <v>494.7300143615907</v>
      </c>
      <c r="X138" s="115">
        <f t="shared" si="415"/>
        <v>623.6008836705222</v>
      </c>
      <c r="Y138" s="115">
        <f t="shared" si="415"/>
        <v>699.1297404860363</v>
      </c>
      <c r="Z138" s="115">
        <f t="shared" si="415"/>
        <v>775.5281452379763</v>
      </c>
      <c r="AA138" s="115">
        <f t="shared" si="415"/>
        <v>786.3963148592632</v>
      </c>
      <c r="AB138" s="115">
        <f t="shared" si="415"/>
        <v>831.1329808975105</v>
      </c>
      <c r="AC138" s="115">
        <f t="shared" si="415"/>
        <v>910.0630503107828</v>
      </c>
      <c r="AD138" s="115">
        <f t="shared" si="415"/>
        <v>922.9995931954045</v>
      </c>
      <c r="AE138" s="115">
        <f t="shared" si="415"/>
        <v>869.4051658114427</v>
      </c>
      <c r="AF138" s="95">
        <f t="shared" si="310"/>
        <v>8000.043758411102</v>
      </c>
      <c r="AG138" s="115">
        <f aca="true" t="shared" si="416" ref="AG138:AR138">SUM(AG65:AG76)*AG51</f>
        <v>529.6974868922898</v>
      </c>
      <c r="AH138" s="115">
        <f t="shared" si="416"/>
        <v>898.4338024554113</v>
      </c>
      <c r="AI138" s="115">
        <f t="shared" si="416"/>
        <v>1020.9090187936938</v>
      </c>
      <c r="AJ138" s="115">
        <f t="shared" si="416"/>
        <v>1151.6655764175284</v>
      </c>
      <c r="AK138" s="115">
        <f t="shared" si="416"/>
        <v>1212.4143445775533</v>
      </c>
      <c r="AL138" s="115">
        <f t="shared" si="416"/>
        <v>1274.3940095822436</v>
      </c>
      <c r="AM138" s="115">
        <f t="shared" si="416"/>
        <v>1337.6697149323832</v>
      </c>
      <c r="AN138" s="115">
        <f t="shared" si="416"/>
        <v>1402.3107586531503</v>
      </c>
      <c r="AO138" s="115">
        <f t="shared" si="416"/>
        <v>1425.2834946648643</v>
      </c>
      <c r="AP138" s="115">
        <f t="shared" si="416"/>
        <v>1363.060568743585</v>
      </c>
      <c r="AQ138" s="115">
        <f t="shared" si="416"/>
        <v>1388.4022491532041</v>
      </c>
      <c r="AR138" s="115">
        <f t="shared" si="416"/>
        <v>1458.6637739630369</v>
      </c>
      <c r="AS138" s="95">
        <f t="shared" si="312"/>
        <v>14462.904798828944</v>
      </c>
      <c r="AT138" s="115">
        <f aca="true" t="shared" si="417" ref="AT138:BE138">SUM(AT65:AT76)*AT51</f>
        <v>1399.8835441956046</v>
      </c>
      <c r="AU138" s="115">
        <f t="shared" si="417"/>
        <v>1429.6978571867573</v>
      </c>
      <c r="AV138" s="115">
        <f t="shared" si="417"/>
        <v>1636.690477511398</v>
      </c>
      <c r="AW138" s="115">
        <f t="shared" si="417"/>
        <v>1763.8500550605427</v>
      </c>
      <c r="AX138" s="115">
        <f t="shared" si="417"/>
        <v>1845.8753342188852</v>
      </c>
      <c r="AY138" s="115">
        <f t="shared" si="417"/>
        <v>1930.264833928772</v>
      </c>
      <c r="AZ138" s="115">
        <f t="shared" si="417"/>
        <v>2017.155898658247</v>
      </c>
      <c r="BA138" s="115">
        <f t="shared" si="417"/>
        <v>2163.6531426348706</v>
      </c>
      <c r="BB138" s="115">
        <f t="shared" si="417"/>
        <v>2209.747507890724</v>
      </c>
      <c r="BC138" s="115">
        <f t="shared" si="417"/>
        <v>2143.965512083532</v>
      </c>
      <c r="BD138" s="115">
        <f t="shared" si="417"/>
        <v>2195.3049931109413</v>
      </c>
      <c r="BE138" s="115">
        <f t="shared" si="417"/>
        <v>2307.3266557364955</v>
      </c>
      <c r="BF138" s="95">
        <f t="shared" si="314"/>
        <v>23043.41581221677</v>
      </c>
      <c r="BG138" s="117"/>
      <c r="BH138" s="117"/>
      <c r="BI138" s="117"/>
      <c r="BJ138" s="117"/>
      <c r="BK138" s="117"/>
      <c r="BL138" s="117"/>
      <c r="BQ138" s="106"/>
    </row>
    <row r="139" spans="1:69" s="9" customFormat="1" ht="12.75" customHeight="1" thickBot="1">
      <c r="A139" s="14" t="s">
        <v>41</v>
      </c>
      <c r="B139" s="15"/>
      <c r="C139" s="15"/>
      <c r="D139" s="117"/>
      <c r="E139" s="117"/>
      <c r="F139" s="86">
        <f aca="true" t="shared" si="418" ref="F139:AR139">SUM(F112:F138)</f>
        <v>66050</v>
      </c>
      <c r="G139" s="86">
        <f t="shared" si="418"/>
        <v>3238.0167718854163</v>
      </c>
      <c r="H139" s="36">
        <f t="shared" si="418"/>
        <v>3167.91016</v>
      </c>
      <c r="I139" s="36">
        <f t="shared" si="418"/>
        <v>3414.7200982580675</v>
      </c>
      <c r="J139" s="36">
        <f t="shared" si="418"/>
        <v>3530.230581820104</v>
      </c>
      <c r="K139" s="36">
        <f t="shared" si="418"/>
        <v>3641.759700127346</v>
      </c>
      <c r="L139" s="36">
        <f t="shared" si="418"/>
        <v>3738.883076988269</v>
      </c>
      <c r="M139" s="36">
        <f t="shared" si="418"/>
        <v>3862.7641825894607</v>
      </c>
      <c r="N139" s="36">
        <f t="shared" si="418"/>
        <v>3980.9477202410285</v>
      </c>
      <c r="O139" s="36">
        <f t="shared" si="418"/>
        <v>4048.2400242326194</v>
      </c>
      <c r="P139" s="36">
        <f t="shared" si="418"/>
        <v>4148.719425202663</v>
      </c>
      <c r="Q139" s="36">
        <f t="shared" si="418"/>
        <v>4227.635745952974</v>
      </c>
      <c r="R139" s="36">
        <f t="shared" si="418"/>
        <v>4340.71451334075</v>
      </c>
      <c r="S139" s="36">
        <f t="shared" si="308"/>
        <v>45340.5420006387</v>
      </c>
      <c r="T139" s="36">
        <f t="shared" si="418"/>
        <v>6020.2220281145765</v>
      </c>
      <c r="U139" s="36">
        <f t="shared" si="418"/>
        <v>6133.847089444346</v>
      </c>
      <c r="V139" s="36">
        <f t="shared" si="418"/>
        <v>6298.8979070435225</v>
      </c>
      <c r="W139" s="36">
        <f t="shared" si="418"/>
        <v>6582.954868794447</v>
      </c>
      <c r="X139" s="36">
        <f t="shared" si="418"/>
        <v>6910.586256400406</v>
      </c>
      <c r="Y139" s="36">
        <f t="shared" si="418"/>
        <v>7164.326267160867</v>
      </c>
      <c r="Z139" s="36">
        <f t="shared" si="418"/>
        <v>7429.509494679785</v>
      </c>
      <c r="AA139" s="36">
        <f t="shared" si="418"/>
        <v>7603.395954434526</v>
      </c>
      <c r="AB139" s="36">
        <f t="shared" si="418"/>
        <v>7841.980252518813</v>
      </c>
      <c r="AC139" s="36">
        <f t="shared" si="418"/>
        <v>8146.802045919347</v>
      </c>
      <c r="AD139" s="36">
        <f t="shared" si="418"/>
        <v>8362.715838529162</v>
      </c>
      <c r="AE139" s="36">
        <f t="shared" si="418"/>
        <v>8490.157844589756</v>
      </c>
      <c r="AF139" s="36">
        <f t="shared" si="310"/>
        <v>86985.39584762955</v>
      </c>
      <c r="AG139" s="36">
        <f t="shared" si="418"/>
        <v>9761.33386281158</v>
      </c>
      <c r="AH139" s="36">
        <f t="shared" si="418"/>
        <v>10582.67418258262</v>
      </c>
      <c r="AI139" s="36">
        <f t="shared" si="418"/>
        <v>11039.950798070175</v>
      </c>
      <c r="AJ139" s="36">
        <f t="shared" si="418"/>
        <v>11532.247765769005</v>
      </c>
      <c r="AK139" s="36">
        <f t="shared" si="418"/>
        <v>11939.684384403012</v>
      </c>
      <c r="AL139" s="36">
        <f t="shared" si="418"/>
        <v>12375.93502661063</v>
      </c>
      <c r="AM139" s="36">
        <f t="shared" si="418"/>
        <v>12843.981315710136</v>
      </c>
      <c r="AN139" s="36">
        <f t="shared" si="418"/>
        <v>13347.204174235996</v>
      </c>
      <c r="AO139" s="36">
        <f t="shared" si="418"/>
        <v>13822.201874209924</v>
      </c>
      <c r="AP139" s="36">
        <f t="shared" si="418"/>
        <v>14205.337975956249</v>
      </c>
      <c r="AQ139" s="36">
        <f t="shared" si="418"/>
        <v>14771.012735697874</v>
      </c>
      <c r="AR139" s="36">
        <f t="shared" si="418"/>
        <v>15458.333277131058</v>
      </c>
      <c r="AS139" s="36">
        <f t="shared" si="312"/>
        <v>151679.89737318826</v>
      </c>
      <c r="AT139" s="36">
        <f aca="true" t="shared" si="419" ref="AT139:BE139">SUM(AT112:AT138)</f>
        <v>16002.423958159714</v>
      </c>
      <c r="AU139" s="36">
        <f t="shared" si="419"/>
        <v>16750.333007785375</v>
      </c>
      <c r="AV139" s="36">
        <f t="shared" si="419"/>
        <v>17849.01027978232</v>
      </c>
      <c r="AW139" s="36">
        <f t="shared" si="419"/>
        <v>18907.733304169553</v>
      </c>
      <c r="AX139" s="36">
        <f t="shared" si="419"/>
        <v>19992.584960824584</v>
      </c>
      <c r="AY139" s="36">
        <f t="shared" si="419"/>
        <v>21191.695164659646</v>
      </c>
      <c r="AZ139" s="36">
        <f t="shared" si="419"/>
        <v>22521.80567717465</v>
      </c>
      <c r="BA139" s="36">
        <f t="shared" si="419"/>
        <v>24091.529740825026</v>
      </c>
      <c r="BB139" s="36">
        <f t="shared" si="419"/>
        <v>25674.405965716433</v>
      </c>
      <c r="BC139" s="36">
        <f t="shared" si="419"/>
        <v>27280.071105289207</v>
      </c>
      <c r="BD139" s="36">
        <f t="shared" si="419"/>
        <v>29298.613241633422</v>
      </c>
      <c r="BE139" s="36">
        <f t="shared" si="419"/>
        <v>31681.303760577197</v>
      </c>
      <c r="BF139" s="36">
        <f t="shared" si="314"/>
        <v>271241.51016659715</v>
      </c>
      <c r="BG139" s="117"/>
      <c r="BH139" s="117"/>
      <c r="BI139" s="117"/>
      <c r="BJ139" s="117"/>
      <c r="BK139" s="117"/>
      <c r="BL139" s="117"/>
      <c r="BQ139" s="106"/>
    </row>
    <row r="140" spans="1:69" s="9" customFormat="1" ht="12.75" customHeight="1" thickBot="1">
      <c r="A140" s="14"/>
      <c r="B140" s="16"/>
      <c r="C140" s="16"/>
      <c r="D140" s="154"/>
      <c r="E140" s="154"/>
      <c r="F140" s="154"/>
      <c r="BQ140" s="106"/>
    </row>
    <row r="141" spans="1:69" s="9" customFormat="1" ht="12.75" customHeight="1" thickBot="1">
      <c r="A141" s="30" t="s">
        <v>151</v>
      </c>
      <c r="B141" s="16"/>
      <c r="C141" s="16"/>
      <c r="D141" s="154"/>
      <c r="E141" s="154"/>
      <c r="F141" s="154"/>
      <c r="BQ141" s="106"/>
    </row>
    <row r="142" spans="1:69" ht="12.75" customHeight="1" outlineLevel="1" thickBot="1">
      <c r="A142" s="2" t="s">
        <v>42</v>
      </c>
      <c r="B142" s="3"/>
      <c r="C142" s="19" t="s">
        <v>121</v>
      </c>
      <c r="D142" s="119">
        <v>0</v>
      </c>
      <c r="E142" s="119"/>
      <c r="F142" s="119"/>
      <c r="G142" s="162">
        <f>D142</f>
        <v>0</v>
      </c>
      <c r="H142" s="39">
        <f aca="true" t="shared" si="420" ref="H142:R142">G142*(1+H42)</f>
        <v>0</v>
      </c>
      <c r="I142" s="39">
        <f t="shared" si="420"/>
        <v>0</v>
      </c>
      <c r="J142" s="39">
        <f t="shared" si="420"/>
        <v>0</v>
      </c>
      <c r="K142" s="39">
        <f t="shared" si="420"/>
        <v>0</v>
      </c>
      <c r="L142" s="39">
        <f t="shared" si="420"/>
        <v>0</v>
      </c>
      <c r="M142" s="39">
        <f t="shared" si="420"/>
        <v>0</v>
      </c>
      <c r="N142" s="39">
        <f t="shared" si="420"/>
        <v>0</v>
      </c>
      <c r="O142" s="39">
        <f t="shared" si="420"/>
        <v>0</v>
      </c>
      <c r="P142" s="39">
        <f t="shared" si="420"/>
        <v>0</v>
      </c>
      <c r="Q142" s="39">
        <f t="shared" si="420"/>
        <v>0</v>
      </c>
      <c r="R142" s="39">
        <f t="shared" si="420"/>
        <v>0</v>
      </c>
      <c r="S142" s="39">
        <f>SUM(G142:R142)</f>
        <v>0</v>
      </c>
      <c r="T142" s="39">
        <f>R142*(1+T42)</f>
        <v>0</v>
      </c>
      <c r="U142" s="39">
        <f aca="true" t="shared" si="421" ref="U142:AE142">T142*(1+U42)</f>
        <v>0</v>
      </c>
      <c r="V142" s="39">
        <f t="shared" si="421"/>
        <v>0</v>
      </c>
      <c r="W142" s="39">
        <f t="shared" si="421"/>
        <v>0</v>
      </c>
      <c r="X142" s="39">
        <f t="shared" si="421"/>
        <v>0</v>
      </c>
      <c r="Y142" s="39">
        <f t="shared" si="421"/>
        <v>0</v>
      </c>
      <c r="Z142" s="39">
        <f t="shared" si="421"/>
        <v>0</v>
      </c>
      <c r="AA142" s="39">
        <f t="shared" si="421"/>
        <v>0</v>
      </c>
      <c r="AB142" s="39">
        <f t="shared" si="421"/>
        <v>0</v>
      </c>
      <c r="AC142" s="39">
        <f t="shared" si="421"/>
        <v>0</v>
      </c>
      <c r="AD142" s="39">
        <f t="shared" si="421"/>
        <v>0</v>
      </c>
      <c r="AE142" s="39">
        <f t="shared" si="421"/>
        <v>0</v>
      </c>
      <c r="AF142" s="39">
        <f>SUM(T142:AE142)</f>
        <v>0</v>
      </c>
      <c r="AG142" s="39">
        <f>AE142*(1+AG42)</f>
        <v>0</v>
      </c>
      <c r="AH142" s="39">
        <f aca="true" t="shared" si="422" ref="AH142:AR142">AG142*(1+AH42)</f>
        <v>0</v>
      </c>
      <c r="AI142" s="39">
        <f t="shared" si="422"/>
        <v>0</v>
      </c>
      <c r="AJ142" s="39">
        <f t="shared" si="422"/>
        <v>0</v>
      </c>
      <c r="AK142" s="39">
        <f t="shared" si="422"/>
        <v>0</v>
      </c>
      <c r="AL142" s="39">
        <f t="shared" si="422"/>
        <v>0</v>
      </c>
      <c r="AM142" s="39">
        <f t="shared" si="422"/>
        <v>0</v>
      </c>
      <c r="AN142" s="39">
        <f t="shared" si="422"/>
        <v>0</v>
      </c>
      <c r="AO142" s="39">
        <f t="shared" si="422"/>
        <v>0</v>
      </c>
      <c r="AP142" s="39">
        <f t="shared" si="422"/>
        <v>0</v>
      </c>
      <c r="AQ142" s="39">
        <f t="shared" si="422"/>
        <v>0</v>
      </c>
      <c r="AR142" s="39">
        <f t="shared" si="422"/>
        <v>0</v>
      </c>
      <c r="AS142" s="39">
        <f>SUM(AG142:AR142)</f>
        <v>0</v>
      </c>
      <c r="AT142" s="39">
        <f>AR142*(1+AT42)</f>
        <v>0</v>
      </c>
      <c r="AU142" s="39">
        <f aca="true" t="shared" si="423" ref="AU142:BE142">AT142*(1+AU42)</f>
        <v>0</v>
      </c>
      <c r="AV142" s="39">
        <f t="shared" si="423"/>
        <v>0</v>
      </c>
      <c r="AW142" s="39">
        <f t="shared" si="423"/>
        <v>0</v>
      </c>
      <c r="AX142" s="39">
        <f t="shared" si="423"/>
        <v>0</v>
      </c>
      <c r="AY142" s="39">
        <f t="shared" si="423"/>
        <v>0</v>
      </c>
      <c r="AZ142" s="39">
        <f t="shared" si="423"/>
        <v>0</v>
      </c>
      <c r="BA142" s="39">
        <f t="shared" si="423"/>
        <v>0</v>
      </c>
      <c r="BB142" s="39">
        <f t="shared" si="423"/>
        <v>0</v>
      </c>
      <c r="BC142" s="39">
        <f t="shared" si="423"/>
        <v>0</v>
      </c>
      <c r="BD142" s="39">
        <f t="shared" si="423"/>
        <v>0</v>
      </c>
      <c r="BE142" s="39">
        <f t="shared" si="423"/>
        <v>0</v>
      </c>
      <c r="BF142" s="39">
        <f>SUM(AT142:BE142)</f>
        <v>0</v>
      </c>
      <c r="BG142" s="307"/>
      <c r="BH142" s="307"/>
      <c r="BI142" s="307"/>
      <c r="BJ142" s="307"/>
      <c r="BK142" s="307"/>
      <c r="BL142" s="307"/>
      <c r="BQ142" s="106"/>
    </row>
    <row r="143" spans="1:69" s="9" customFormat="1" ht="12.75" customHeight="1" thickBot="1">
      <c r="A143" s="14" t="s">
        <v>43</v>
      </c>
      <c r="B143" s="15"/>
      <c r="C143" s="15"/>
      <c r="D143" s="117"/>
      <c r="E143" s="117"/>
      <c r="F143" s="117"/>
      <c r="G143" s="49">
        <f aca="true" t="shared" si="424" ref="G143:AR143">SUM(G142:G142)</f>
        <v>0</v>
      </c>
      <c r="H143" s="49">
        <f t="shared" si="424"/>
        <v>0</v>
      </c>
      <c r="I143" s="49">
        <f t="shared" si="424"/>
        <v>0</v>
      </c>
      <c r="J143" s="49">
        <f t="shared" si="424"/>
        <v>0</v>
      </c>
      <c r="K143" s="49">
        <f t="shared" si="424"/>
        <v>0</v>
      </c>
      <c r="L143" s="49">
        <f t="shared" si="424"/>
        <v>0</v>
      </c>
      <c r="M143" s="49">
        <f t="shared" si="424"/>
        <v>0</v>
      </c>
      <c r="N143" s="49">
        <f t="shared" si="424"/>
        <v>0</v>
      </c>
      <c r="O143" s="49">
        <f t="shared" si="424"/>
        <v>0</v>
      </c>
      <c r="P143" s="49">
        <f t="shared" si="424"/>
        <v>0</v>
      </c>
      <c r="Q143" s="49">
        <f t="shared" si="424"/>
        <v>0</v>
      </c>
      <c r="R143" s="49">
        <f t="shared" si="424"/>
        <v>0</v>
      </c>
      <c r="S143" s="49">
        <f>SUM(G143:R143)</f>
        <v>0</v>
      </c>
      <c r="T143" s="49">
        <f t="shared" si="424"/>
        <v>0</v>
      </c>
      <c r="U143" s="49">
        <f t="shared" si="424"/>
        <v>0</v>
      </c>
      <c r="V143" s="49">
        <f t="shared" si="424"/>
        <v>0</v>
      </c>
      <c r="W143" s="49">
        <f t="shared" si="424"/>
        <v>0</v>
      </c>
      <c r="X143" s="49">
        <f t="shared" si="424"/>
        <v>0</v>
      </c>
      <c r="Y143" s="49">
        <f t="shared" si="424"/>
        <v>0</v>
      </c>
      <c r="Z143" s="49">
        <f t="shared" si="424"/>
        <v>0</v>
      </c>
      <c r="AA143" s="49">
        <f t="shared" si="424"/>
        <v>0</v>
      </c>
      <c r="AB143" s="49">
        <f t="shared" si="424"/>
        <v>0</v>
      </c>
      <c r="AC143" s="49">
        <f t="shared" si="424"/>
        <v>0</v>
      </c>
      <c r="AD143" s="49">
        <f t="shared" si="424"/>
        <v>0</v>
      </c>
      <c r="AE143" s="49">
        <f t="shared" si="424"/>
        <v>0</v>
      </c>
      <c r="AF143" s="49">
        <f>SUM(T143:AE143)</f>
        <v>0</v>
      </c>
      <c r="AG143" s="49">
        <f t="shared" si="424"/>
        <v>0</v>
      </c>
      <c r="AH143" s="49">
        <f t="shared" si="424"/>
        <v>0</v>
      </c>
      <c r="AI143" s="49">
        <f t="shared" si="424"/>
        <v>0</v>
      </c>
      <c r="AJ143" s="49">
        <f t="shared" si="424"/>
        <v>0</v>
      </c>
      <c r="AK143" s="49">
        <f t="shared" si="424"/>
        <v>0</v>
      </c>
      <c r="AL143" s="49">
        <f t="shared" si="424"/>
        <v>0</v>
      </c>
      <c r="AM143" s="49">
        <f t="shared" si="424"/>
        <v>0</v>
      </c>
      <c r="AN143" s="49">
        <f t="shared" si="424"/>
        <v>0</v>
      </c>
      <c r="AO143" s="49">
        <f t="shared" si="424"/>
        <v>0</v>
      </c>
      <c r="AP143" s="49">
        <f t="shared" si="424"/>
        <v>0</v>
      </c>
      <c r="AQ143" s="49">
        <f t="shared" si="424"/>
        <v>0</v>
      </c>
      <c r="AR143" s="49">
        <f t="shared" si="424"/>
        <v>0</v>
      </c>
      <c r="AS143" s="49">
        <f>SUM(AG143:AR143)</f>
        <v>0</v>
      </c>
      <c r="AT143" s="49">
        <f aca="true" t="shared" si="425" ref="AT143:BE143">SUM(AT142:AT142)</f>
        <v>0</v>
      </c>
      <c r="AU143" s="49">
        <f t="shared" si="425"/>
        <v>0</v>
      </c>
      <c r="AV143" s="49">
        <f t="shared" si="425"/>
        <v>0</v>
      </c>
      <c r="AW143" s="49">
        <f t="shared" si="425"/>
        <v>0</v>
      </c>
      <c r="AX143" s="49">
        <f t="shared" si="425"/>
        <v>0</v>
      </c>
      <c r="AY143" s="49">
        <f t="shared" si="425"/>
        <v>0</v>
      </c>
      <c r="AZ143" s="49">
        <f t="shared" si="425"/>
        <v>0</v>
      </c>
      <c r="BA143" s="49">
        <f t="shared" si="425"/>
        <v>0</v>
      </c>
      <c r="BB143" s="49">
        <f t="shared" si="425"/>
        <v>0</v>
      </c>
      <c r="BC143" s="49">
        <f t="shared" si="425"/>
        <v>0</v>
      </c>
      <c r="BD143" s="49">
        <f t="shared" si="425"/>
        <v>0</v>
      </c>
      <c r="BE143" s="49">
        <f t="shared" si="425"/>
        <v>0</v>
      </c>
      <c r="BF143" s="49">
        <f>SUM(AT143:BE143)</f>
        <v>0</v>
      </c>
      <c r="BG143" s="33"/>
      <c r="BH143" s="33"/>
      <c r="BI143" s="33"/>
      <c r="BJ143" s="33"/>
      <c r="BK143" s="33"/>
      <c r="BL143" s="33"/>
      <c r="BQ143" s="106"/>
    </row>
    <row r="144" spans="1:69" ht="9.75" customHeight="1" thickBot="1">
      <c r="A144" s="2"/>
      <c r="B144" s="4"/>
      <c r="C144" s="4"/>
      <c r="D144" s="117"/>
      <c r="E144" s="117"/>
      <c r="F144" s="117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Q144" s="106"/>
    </row>
    <row r="145" spans="1:69" s="17" customFormat="1" ht="12.75" customHeight="1" thickBot="1">
      <c r="A145" s="42" t="s">
        <v>44</v>
      </c>
      <c r="B145" s="43"/>
      <c r="C145" s="43"/>
      <c r="D145" s="156"/>
      <c r="E145" s="156"/>
      <c r="F145" s="277">
        <f aca="true" t="shared" si="426" ref="F145:R145">F101+F109+F139+F143</f>
        <v>158581</v>
      </c>
      <c r="G145" s="277">
        <f t="shared" si="426"/>
        <v>14409.899688056052</v>
      </c>
      <c r="H145" s="278">
        <f t="shared" si="426"/>
        <v>14404.526089319445</v>
      </c>
      <c r="I145" s="278">
        <f t="shared" si="426"/>
        <v>14964.023116284514</v>
      </c>
      <c r="J145" s="278">
        <f t="shared" si="426"/>
        <v>15857.557877473166</v>
      </c>
      <c r="K145" s="278">
        <f t="shared" si="426"/>
        <v>16702.286213542517</v>
      </c>
      <c r="L145" s="278">
        <f t="shared" si="426"/>
        <v>17424.6681532052</v>
      </c>
      <c r="M145" s="278">
        <f t="shared" si="426"/>
        <v>18309.762101834553</v>
      </c>
      <c r="N145" s="278">
        <f t="shared" si="426"/>
        <v>19130.421346000276</v>
      </c>
      <c r="O145" s="278">
        <f t="shared" si="426"/>
        <v>19220.67665901301</v>
      </c>
      <c r="P145" s="278">
        <f t="shared" si="426"/>
        <v>19513.603662361922</v>
      </c>
      <c r="Q145" s="278">
        <f t="shared" si="426"/>
        <v>19627.39167727939</v>
      </c>
      <c r="R145" s="278">
        <f t="shared" si="426"/>
        <v>19946.338259174434</v>
      </c>
      <c r="S145" s="278">
        <f>SUM(G145:R145)</f>
        <v>209511.15484354447</v>
      </c>
      <c r="T145" s="278">
        <f aca="true" t="shared" si="427" ref="T145:AE145">T101+T109+T139+T143</f>
        <v>27062.782695137255</v>
      </c>
      <c r="U145" s="278">
        <f t="shared" si="427"/>
        <v>27315.015148782077</v>
      </c>
      <c r="V145" s="278">
        <f t="shared" si="427"/>
        <v>28234.482408460717</v>
      </c>
      <c r="W145" s="278">
        <f t="shared" si="427"/>
        <v>30284.528856735145</v>
      </c>
      <c r="X145" s="278">
        <f t="shared" si="427"/>
        <v>32939.434865968986</v>
      </c>
      <c r="Y145" s="278">
        <f t="shared" si="427"/>
        <v>34682.624710680175</v>
      </c>
      <c r="Z145" s="278">
        <f t="shared" si="427"/>
        <v>36450.48117609193</v>
      </c>
      <c r="AA145" s="278">
        <f t="shared" si="427"/>
        <v>36828.51051569483</v>
      </c>
      <c r="AB145" s="278">
        <f t="shared" si="427"/>
        <v>37589.30811170737</v>
      </c>
      <c r="AC145" s="278">
        <f t="shared" si="427"/>
        <v>38737.2115670898</v>
      </c>
      <c r="AD145" s="278">
        <f t="shared" si="427"/>
        <v>39197.77644394686</v>
      </c>
      <c r="AE145" s="278">
        <f t="shared" si="427"/>
        <v>38968.2891221613</v>
      </c>
      <c r="AF145" s="278">
        <f>SUM(T145:AE145)</f>
        <v>408290.4456224564</v>
      </c>
      <c r="AG145" s="278">
        <f aca="true" t="shared" si="428" ref="AG145:AR145">AG101+AG109+AG139+AG143</f>
        <v>39068.420024767795</v>
      </c>
      <c r="AH145" s="278">
        <f t="shared" si="428"/>
        <v>46929.99805403954</v>
      </c>
      <c r="AI145" s="278">
        <f t="shared" si="428"/>
        <v>49022.42749440456</v>
      </c>
      <c r="AJ145" s="278">
        <f t="shared" si="428"/>
        <v>51235.11430833496</v>
      </c>
      <c r="AK145" s="278">
        <f t="shared" si="428"/>
        <v>52733.39788780405</v>
      </c>
      <c r="AL145" s="278">
        <f t="shared" si="428"/>
        <v>54283.50889047267</v>
      </c>
      <c r="AM145" s="278">
        <f t="shared" si="428"/>
        <v>55889.8260589493</v>
      </c>
      <c r="AN145" s="278">
        <f t="shared" si="428"/>
        <v>57206.36178429062</v>
      </c>
      <c r="AO145" s="278">
        <f t="shared" si="428"/>
        <v>58129.27073998627</v>
      </c>
      <c r="AP145" s="278">
        <f t="shared" si="428"/>
        <v>58200.16915699445</v>
      </c>
      <c r="AQ145" s="278">
        <f t="shared" si="428"/>
        <v>59268.532102111014</v>
      </c>
      <c r="AR145" s="278">
        <f t="shared" si="428"/>
        <v>60885.15626104576</v>
      </c>
      <c r="AS145" s="278">
        <f>SUM(AG145:AR145)</f>
        <v>642852.182763201</v>
      </c>
      <c r="AT145" s="278">
        <f aca="true" t="shared" si="429" ref="AT145:BE145">AT101+AT109+AT139+AT143</f>
        <v>61204.05546589122</v>
      </c>
      <c r="AU145" s="278">
        <f t="shared" si="429"/>
        <v>62553.11089190709</v>
      </c>
      <c r="AV145" s="278">
        <f t="shared" si="429"/>
        <v>66585.2444242454</v>
      </c>
      <c r="AW145" s="278">
        <f t="shared" si="429"/>
        <v>69523.35941608941</v>
      </c>
      <c r="AX145" s="278">
        <f t="shared" si="429"/>
        <v>72101.94957589963</v>
      </c>
      <c r="AY145" s="278">
        <f t="shared" si="429"/>
        <v>74842.05734073196</v>
      </c>
      <c r="AZ145" s="278">
        <f t="shared" si="429"/>
        <v>77763.38354374244</v>
      </c>
      <c r="BA145" s="278">
        <f t="shared" si="429"/>
        <v>81493.38147925405</v>
      </c>
      <c r="BB145" s="278">
        <f t="shared" si="429"/>
        <v>84007.93598765359</v>
      </c>
      <c r="BC145" s="278">
        <f t="shared" si="429"/>
        <v>85567.4433922481</v>
      </c>
      <c r="BD145" s="278">
        <f t="shared" si="429"/>
        <v>88635.72349996984</v>
      </c>
      <c r="BE145" s="278">
        <f t="shared" si="429"/>
        <v>92654.82215851695</v>
      </c>
      <c r="BF145" s="278">
        <f>SUM(AT145:BE145)</f>
        <v>916932.4671761496</v>
      </c>
      <c r="BG145" s="308"/>
      <c r="BH145" s="308"/>
      <c r="BI145" s="308"/>
      <c r="BJ145" s="308"/>
      <c r="BK145" s="308"/>
      <c r="BL145" s="308"/>
      <c r="BQ145" s="106"/>
    </row>
    <row r="146" spans="1:69" s="12" customFormat="1" ht="8.25" customHeight="1" thickBot="1">
      <c r="A146" s="44"/>
      <c r="B146" s="45"/>
      <c r="C146" s="45"/>
      <c r="D146" s="151"/>
      <c r="E146" s="151"/>
      <c r="F146" s="151"/>
      <c r="BQ146" s="106"/>
    </row>
    <row r="147" spans="1:69" s="46" customFormat="1" ht="24" customHeight="1" thickBot="1">
      <c r="A147" s="325" t="s">
        <v>95</v>
      </c>
      <c r="B147" s="325"/>
      <c r="C147" s="129"/>
      <c r="D147" s="157"/>
      <c r="E147" s="157"/>
      <c r="F147" s="279">
        <f aca="true" t="shared" si="430" ref="F147:R147">F77-F145</f>
        <v>-158581</v>
      </c>
      <c r="G147" s="279">
        <f t="shared" si="430"/>
        <v>-10337.495479306051</v>
      </c>
      <c r="H147" s="279">
        <f t="shared" si="430"/>
        <v>-9955.975010789443</v>
      </c>
      <c r="I147" s="279">
        <f t="shared" si="430"/>
        <v>-9335.34816314724</v>
      </c>
      <c r="J147" s="279">
        <f t="shared" si="430"/>
        <v>-8564.867406467132</v>
      </c>
      <c r="K147" s="279">
        <f t="shared" si="430"/>
        <v>-7946.702928111057</v>
      </c>
      <c r="L147" s="279">
        <f t="shared" si="430"/>
        <v>-7680.3193664847895</v>
      </c>
      <c r="M147" s="279">
        <f t="shared" si="430"/>
        <v>-7001.626485600349</v>
      </c>
      <c r="N147" s="279">
        <f t="shared" si="430"/>
        <v>-6522.643361311259</v>
      </c>
      <c r="O147" s="279">
        <f t="shared" si="430"/>
        <v>-6743.893650618722</v>
      </c>
      <c r="P147" s="279">
        <f t="shared" si="430"/>
        <v>-6451.037539806439</v>
      </c>
      <c r="Q147" s="279">
        <f t="shared" si="430"/>
        <v>-6675.376848330185</v>
      </c>
      <c r="R147" s="279">
        <f t="shared" si="430"/>
        <v>-6382.507581627669</v>
      </c>
      <c r="S147" s="279">
        <f>SUM(G147:R147)</f>
        <v>-93597.79382160032</v>
      </c>
      <c r="T147" s="279">
        <f aca="true" t="shared" si="431" ref="T147:AE147">T77-T145</f>
        <v>-13228.908564686573</v>
      </c>
      <c r="U147" s="279">
        <f t="shared" si="431"/>
        <v>-13196.996673335721</v>
      </c>
      <c r="V147" s="279">
        <f t="shared" si="431"/>
        <v>-12704.060231134832</v>
      </c>
      <c r="W147" s="279">
        <f t="shared" si="431"/>
        <v>-10495.32828227152</v>
      </c>
      <c r="X147" s="279">
        <f t="shared" si="431"/>
        <v>-7995.399519148101</v>
      </c>
      <c r="Y147" s="279">
        <f t="shared" si="431"/>
        <v>-6717.4350912387235</v>
      </c>
      <c r="Z147" s="279">
        <f t="shared" si="431"/>
        <v>-5429.35536657288</v>
      </c>
      <c r="AA147" s="279">
        <f t="shared" si="431"/>
        <v>-5372.657921324302</v>
      </c>
      <c r="AB147" s="279">
        <f t="shared" si="431"/>
        <v>-4343.98887580695</v>
      </c>
      <c r="AC147" s="279">
        <f t="shared" si="431"/>
        <v>-2334.6895546584856</v>
      </c>
      <c r="AD147" s="279">
        <f t="shared" si="431"/>
        <v>-2277.7927161306798</v>
      </c>
      <c r="AE147" s="279">
        <f t="shared" si="431"/>
        <v>-4192.0824897036</v>
      </c>
      <c r="AF147" s="279">
        <f>SUM(T147:AE147)</f>
        <v>-88288.69528601237</v>
      </c>
      <c r="AG147" s="279">
        <f aca="true" t="shared" si="432" ref="AG147:AR147">AG77-AG145</f>
        <v>-17880.520549076202</v>
      </c>
      <c r="AH147" s="279">
        <f t="shared" si="432"/>
        <v>-10992.645955823093</v>
      </c>
      <c r="AI147" s="279">
        <f t="shared" si="432"/>
        <v>-8186.066742656811</v>
      </c>
      <c r="AJ147" s="279">
        <f t="shared" si="432"/>
        <v>-5168.491251633823</v>
      </c>
      <c r="AK147" s="279">
        <f t="shared" si="432"/>
        <v>-4236.8241047019255</v>
      </c>
      <c r="AL147" s="279">
        <f t="shared" si="432"/>
        <v>-3307.7485071829287</v>
      </c>
      <c r="AM147" s="279">
        <f t="shared" si="432"/>
        <v>-2383.0374616539775</v>
      </c>
      <c r="AN147" s="279">
        <f t="shared" si="432"/>
        <v>-1113.9314381646109</v>
      </c>
      <c r="AO147" s="279">
        <f t="shared" si="432"/>
        <v>-1117.930953391704</v>
      </c>
      <c r="AP147" s="279">
        <f t="shared" si="432"/>
        <v>-3677.7464072510556</v>
      </c>
      <c r="AQ147" s="279">
        <f t="shared" si="432"/>
        <v>-3732.4421359828557</v>
      </c>
      <c r="AR147" s="279">
        <f t="shared" si="432"/>
        <v>-2538.6053025242873</v>
      </c>
      <c r="AS147" s="279">
        <f>SUM(AG147:AR147)</f>
        <v>-64335.99081004327</v>
      </c>
      <c r="AT147" s="279">
        <f aca="true" t="shared" si="433" ref="AT147:BE147">AT77-AT145</f>
        <v>-5208.71369806704</v>
      </c>
      <c r="AU147" s="279">
        <f t="shared" si="433"/>
        <v>-5365.196604436802</v>
      </c>
      <c r="AV147" s="279">
        <f t="shared" si="433"/>
        <v>-1117.6253237894707</v>
      </c>
      <c r="AW147" s="279">
        <f t="shared" si="433"/>
        <v>1030.6427863322897</v>
      </c>
      <c r="AX147" s="279">
        <f t="shared" si="433"/>
        <v>1733.0637928557699</v>
      </c>
      <c r="AY147" s="279">
        <f t="shared" si="433"/>
        <v>2368.5360164189187</v>
      </c>
      <c r="AZ147" s="279">
        <f t="shared" si="433"/>
        <v>2922.852402587436</v>
      </c>
      <c r="BA147" s="279">
        <f t="shared" si="433"/>
        <v>5052.7442261407705</v>
      </c>
      <c r="BB147" s="279">
        <f t="shared" si="433"/>
        <v>4381.96432797538</v>
      </c>
      <c r="BC147" s="279">
        <f t="shared" si="433"/>
        <v>191.17709109318093</v>
      </c>
      <c r="BD147" s="279">
        <f t="shared" si="433"/>
        <v>-823.5237755322014</v>
      </c>
      <c r="BE147" s="279">
        <f t="shared" si="433"/>
        <v>-361.7559290571371</v>
      </c>
      <c r="BF147" s="279">
        <f>SUM(AT147:BE147)</f>
        <v>4804.165312521094</v>
      </c>
      <c r="BG147" s="309"/>
      <c r="BH147" s="309"/>
      <c r="BI147" s="309"/>
      <c r="BJ147" s="309"/>
      <c r="BK147" s="309"/>
      <c r="BL147" s="309"/>
      <c r="BQ147" s="106"/>
    </row>
    <row r="148" spans="1:69" s="12" customFormat="1" ht="5.25" customHeight="1">
      <c r="A148" s="47"/>
      <c r="B148" s="48"/>
      <c r="C148" s="48"/>
      <c r="D148" s="151"/>
      <c r="E148" s="151"/>
      <c r="F148" s="151"/>
      <c r="BQ148" s="106"/>
    </row>
    <row r="149" spans="4:69" ht="6" customHeight="1" hidden="1">
      <c r="D149" s="158"/>
      <c r="E149" s="158"/>
      <c r="F149" s="15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68"/>
      <c r="BD149" s="68"/>
      <c r="BE149" s="68"/>
      <c r="BF149" s="68"/>
      <c r="BG149" s="68"/>
      <c r="BH149" s="68"/>
      <c r="BI149" s="68"/>
      <c r="BJ149" s="68"/>
      <c r="BK149" s="68"/>
      <c r="BL149" s="68"/>
      <c r="BQ149" s="106"/>
    </row>
    <row r="150" spans="1:64" ht="12">
      <c r="A150" s="2" t="s">
        <v>93</v>
      </c>
      <c r="B150" s="4"/>
      <c r="D150" s="158"/>
      <c r="E150" s="158"/>
      <c r="F150" s="15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  <c r="AP150" s="68"/>
      <c r="AQ150" s="68"/>
      <c r="AR150" s="68"/>
      <c r="AS150" s="68"/>
      <c r="AT150" s="68"/>
      <c r="AU150" s="68"/>
      <c r="AV150" s="68"/>
      <c r="AW150" s="68"/>
      <c r="AX150" s="68"/>
      <c r="AY150" s="68"/>
      <c r="AZ150" s="68"/>
      <c r="BA150" s="68"/>
      <c r="BB150" s="68"/>
      <c r="BC150" s="68"/>
      <c r="BD150" s="68"/>
      <c r="BE150" s="68"/>
      <c r="BF150" s="68"/>
      <c r="BG150" s="68"/>
      <c r="BH150" s="68"/>
      <c r="BI150" s="68"/>
      <c r="BJ150" s="68"/>
      <c r="BK150" s="68"/>
      <c r="BL150" s="68"/>
    </row>
    <row r="151" spans="1:64" ht="10.5">
      <c r="A151" s="1" t="s">
        <v>80</v>
      </c>
      <c r="D151" s="159"/>
      <c r="E151" s="159"/>
      <c r="F151" s="15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  <c r="BL151" s="69"/>
    </row>
    <row r="152" spans="1:64" ht="10.5">
      <c r="A152" s="1" t="s">
        <v>81</v>
      </c>
      <c r="D152" s="160"/>
      <c r="E152" s="160"/>
      <c r="F152" s="160"/>
      <c r="G152" s="70">
        <f aca="true" t="shared" si="434" ref="G152:R152">G147</f>
        <v>-10337.495479306051</v>
      </c>
      <c r="H152" s="70">
        <f t="shared" si="434"/>
        <v>-9955.975010789443</v>
      </c>
      <c r="I152" s="70">
        <f t="shared" si="434"/>
        <v>-9335.34816314724</v>
      </c>
      <c r="J152" s="70">
        <f t="shared" si="434"/>
        <v>-8564.867406467132</v>
      </c>
      <c r="K152" s="70">
        <f t="shared" si="434"/>
        <v>-7946.702928111057</v>
      </c>
      <c r="L152" s="70">
        <f t="shared" si="434"/>
        <v>-7680.3193664847895</v>
      </c>
      <c r="M152" s="70">
        <f t="shared" si="434"/>
        <v>-7001.626485600349</v>
      </c>
      <c r="N152" s="70">
        <f t="shared" si="434"/>
        <v>-6522.643361311259</v>
      </c>
      <c r="O152" s="70">
        <f t="shared" si="434"/>
        <v>-6743.893650618722</v>
      </c>
      <c r="P152" s="70">
        <f t="shared" si="434"/>
        <v>-6451.037539806439</v>
      </c>
      <c r="Q152" s="70">
        <f t="shared" si="434"/>
        <v>-6675.376848330185</v>
      </c>
      <c r="R152" s="70">
        <f t="shared" si="434"/>
        <v>-6382.507581627669</v>
      </c>
      <c r="S152" s="70"/>
      <c r="T152" s="70">
        <f aca="true" t="shared" si="435" ref="T152:AE152">T147</f>
        <v>-13228.908564686573</v>
      </c>
      <c r="U152" s="70">
        <f t="shared" si="435"/>
        <v>-13196.996673335721</v>
      </c>
      <c r="V152" s="70">
        <f t="shared" si="435"/>
        <v>-12704.060231134832</v>
      </c>
      <c r="W152" s="70">
        <f t="shared" si="435"/>
        <v>-10495.32828227152</v>
      </c>
      <c r="X152" s="70">
        <f t="shared" si="435"/>
        <v>-7995.399519148101</v>
      </c>
      <c r="Y152" s="70">
        <f t="shared" si="435"/>
        <v>-6717.4350912387235</v>
      </c>
      <c r="Z152" s="70">
        <f t="shared" si="435"/>
        <v>-5429.35536657288</v>
      </c>
      <c r="AA152" s="70">
        <f t="shared" si="435"/>
        <v>-5372.657921324302</v>
      </c>
      <c r="AB152" s="70">
        <f t="shared" si="435"/>
        <v>-4343.98887580695</v>
      </c>
      <c r="AC152" s="70">
        <f t="shared" si="435"/>
        <v>-2334.6895546584856</v>
      </c>
      <c r="AD152" s="70">
        <f t="shared" si="435"/>
        <v>-2277.7927161306798</v>
      </c>
      <c r="AE152" s="70">
        <f t="shared" si="435"/>
        <v>-4192.0824897036</v>
      </c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  <c r="BI152" s="70"/>
      <c r="BJ152" s="70"/>
      <c r="BK152" s="70"/>
      <c r="BL152" s="70"/>
    </row>
    <row r="153" ht="10.5">
      <c r="A153" s="1" t="s">
        <v>82</v>
      </c>
    </row>
    <row r="154" spans="1:64" ht="11.25" customHeight="1">
      <c r="A154" s="1" t="str">
        <f>A98</f>
        <v>      DEPR-IN CAR TECHNOLOGY</v>
      </c>
      <c r="D154" s="161"/>
      <c r="E154" s="161"/>
      <c r="F154" s="161"/>
      <c r="G154" s="71">
        <f aca="true" t="shared" si="436" ref="G154:R154">G98</f>
        <v>111.11111111111113</v>
      </c>
      <c r="H154" s="71">
        <f t="shared" si="436"/>
        <v>111.11111111111113</v>
      </c>
      <c r="I154" s="71">
        <f t="shared" si="436"/>
        <v>111.11111111111113</v>
      </c>
      <c r="J154" s="71">
        <f t="shared" si="436"/>
        <v>133.33333333333334</v>
      </c>
      <c r="K154" s="71">
        <f t="shared" si="436"/>
        <v>155.55555555555557</v>
      </c>
      <c r="L154" s="71">
        <f t="shared" si="436"/>
        <v>177.7777777777778</v>
      </c>
      <c r="M154" s="71">
        <f t="shared" si="436"/>
        <v>200.00000000000003</v>
      </c>
      <c r="N154" s="71">
        <f t="shared" si="436"/>
        <v>222.22222222222226</v>
      </c>
      <c r="O154" s="71">
        <f t="shared" si="436"/>
        <v>222.22222222222226</v>
      </c>
      <c r="P154" s="71">
        <f t="shared" si="436"/>
        <v>222.22222222222226</v>
      </c>
      <c r="Q154" s="71">
        <f t="shared" si="436"/>
        <v>222.22222222222226</v>
      </c>
      <c r="R154" s="71">
        <f t="shared" si="436"/>
        <v>222.22222222222226</v>
      </c>
      <c r="S154" s="71"/>
      <c r="T154" s="71">
        <f aca="true" t="shared" si="437" ref="T154:AE154">T98</f>
        <v>222.22222222222226</v>
      </c>
      <c r="U154" s="71">
        <f t="shared" si="437"/>
        <v>222.22222222222226</v>
      </c>
      <c r="V154" s="71">
        <f t="shared" si="437"/>
        <v>244.44444444444449</v>
      </c>
      <c r="W154" s="71">
        <f t="shared" si="437"/>
        <v>288.8888888888889</v>
      </c>
      <c r="X154" s="71">
        <f t="shared" si="437"/>
        <v>355.5555555555556</v>
      </c>
      <c r="Y154" s="71">
        <f t="shared" si="437"/>
        <v>400.00000000000006</v>
      </c>
      <c r="Z154" s="71">
        <f t="shared" si="437"/>
        <v>444.4444444444445</v>
      </c>
      <c r="AA154" s="71">
        <f t="shared" si="437"/>
        <v>444.4444444444445</v>
      </c>
      <c r="AB154" s="71">
        <f t="shared" si="437"/>
        <v>444.4444444444445</v>
      </c>
      <c r="AC154" s="71">
        <f t="shared" si="437"/>
        <v>444.4444444444445</v>
      </c>
      <c r="AD154" s="71">
        <f t="shared" si="437"/>
        <v>444.4444444444445</v>
      </c>
      <c r="AE154" s="71">
        <f t="shared" si="437"/>
        <v>444.4444444444445</v>
      </c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</row>
    <row r="155" spans="4:64" ht="11.25" customHeight="1">
      <c r="D155" s="161"/>
      <c r="E155" s="161"/>
      <c r="F155" s="16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</row>
    <row r="156" spans="1:64" ht="10.5">
      <c r="A156" s="1" t="str">
        <f>A113</f>
        <v>      DEPR-EQUIP/SOFTWARE</v>
      </c>
      <c r="D156" s="161"/>
      <c r="E156" s="161"/>
      <c r="F156" s="161"/>
      <c r="G156" s="71">
        <f>G113</f>
        <v>25</v>
      </c>
      <c r="H156" s="71">
        <f aca="true" t="shared" si="438" ref="H156:R156">H113</f>
        <v>25</v>
      </c>
      <c r="I156" s="71">
        <f t="shared" si="438"/>
        <v>25</v>
      </c>
      <c r="J156" s="71">
        <f t="shared" si="438"/>
        <v>25</v>
      </c>
      <c r="K156" s="71">
        <f t="shared" si="438"/>
        <v>25</v>
      </c>
      <c r="L156" s="71">
        <f t="shared" si="438"/>
        <v>25</v>
      </c>
      <c r="M156" s="71">
        <f t="shared" si="438"/>
        <v>25</v>
      </c>
      <c r="N156" s="71">
        <f t="shared" si="438"/>
        <v>25</v>
      </c>
      <c r="O156" s="71">
        <f t="shared" si="438"/>
        <v>25</v>
      </c>
      <c r="P156" s="71">
        <f t="shared" si="438"/>
        <v>25</v>
      </c>
      <c r="Q156" s="71">
        <f t="shared" si="438"/>
        <v>25</v>
      </c>
      <c r="R156" s="71">
        <f t="shared" si="438"/>
        <v>25</v>
      </c>
      <c r="S156" s="71"/>
      <c r="T156" s="71">
        <f aca="true" t="shared" si="439" ref="T156:AE156">T113</f>
        <v>25</v>
      </c>
      <c r="U156" s="71">
        <f t="shared" si="439"/>
        <v>25</v>
      </c>
      <c r="V156" s="71">
        <f t="shared" si="439"/>
        <v>25</v>
      </c>
      <c r="W156" s="71">
        <f t="shared" si="439"/>
        <v>25</v>
      </c>
      <c r="X156" s="71">
        <f t="shared" si="439"/>
        <v>25</v>
      </c>
      <c r="Y156" s="71">
        <f t="shared" si="439"/>
        <v>25</v>
      </c>
      <c r="Z156" s="71">
        <f t="shared" si="439"/>
        <v>25</v>
      </c>
      <c r="AA156" s="71">
        <f t="shared" si="439"/>
        <v>25</v>
      </c>
      <c r="AB156" s="71">
        <f t="shared" si="439"/>
        <v>25</v>
      </c>
      <c r="AC156" s="71">
        <f t="shared" si="439"/>
        <v>25</v>
      </c>
      <c r="AD156" s="71">
        <f t="shared" si="439"/>
        <v>25</v>
      </c>
      <c r="AE156" s="71">
        <f t="shared" si="439"/>
        <v>25</v>
      </c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</row>
    <row r="157" spans="1:64" ht="10.5">
      <c r="A157" s="1" t="s">
        <v>89</v>
      </c>
      <c r="D157" s="160"/>
      <c r="E157" s="160"/>
      <c r="F157" s="160"/>
      <c r="G157" s="70">
        <f aca="true" t="shared" si="440" ref="G157:AE157">SUM(G152:G156)</f>
        <v>-10201.38436819494</v>
      </c>
      <c r="H157" s="70">
        <f t="shared" si="440"/>
        <v>-9819.863899678332</v>
      </c>
      <c r="I157" s="70">
        <f t="shared" si="440"/>
        <v>-9199.23705203613</v>
      </c>
      <c r="J157" s="70">
        <f t="shared" si="440"/>
        <v>-8406.534073133798</v>
      </c>
      <c r="K157" s="70">
        <f t="shared" si="440"/>
        <v>-7766.1473725555015</v>
      </c>
      <c r="L157" s="70">
        <f t="shared" si="440"/>
        <v>-7477.541588707012</v>
      </c>
      <c r="M157" s="70">
        <f t="shared" si="440"/>
        <v>-6776.626485600349</v>
      </c>
      <c r="N157" s="70">
        <f t="shared" si="440"/>
        <v>-6275.421139089036</v>
      </c>
      <c r="O157" s="70">
        <f t="shared" si="440"/>
        <v>-6496.671428396499</v>
      </c>
      <c r="P157" s="70">
        <f t="shared" si="440"/>
        <v>-6203.815317584216</v>
      </c>
      <c r="Q157" s="70">
        <f t="shared" si="440"/>
        <v>-6428.154626107962</v>
      </c>
      <c r="R157" s="70">
        <f t="shared" si="440"/>
        <v>-6135.285359405447</v>
      </c>
      <c r="S157" s="70"/>
      <c r="T157" s="70">
        <f t="shared" si="440"/>
        <v>-12981.68634246435</v>
      </c>
      <c r="U157" s="70">
        <f t="shared" si="440"/>
        <v>-12949.774451113499</v>
      </c>
      <c r="V157" s="70">
        <f t="shared" si="440"/>
        <v>-12434.615786690387</v>
      </c>
      <c r="W157" s="70">
        <f t="shared" si="440"/>
        <v>-10181.43939338263</v>
      </c>
      <c r="X157" s="70">
        <f t="shared" si="440"/>
        <v>-7614.843963592545</v>
      </c>
      <c r="Y157" s="70">
        <f t="shared" si="440"/>
        <v>-6292.4350912387235</v>
      </c>
      <c r="Z157" s="70">
        <f t="shared" si="440"/>
        <v>-4959.910922128435</v>
      </c>
      <c r="AA157" s="70">
        <f t="shared" si="440"/>
        <v>-4903.213476879858</v>
      </c>
      <c r="AB157" s="70">
        <f t="shared" si="440"/>
        <v>-3874.5444313625057</v>
      </c>
      <c r="AC157" s="70">
        <f t="shared" si="440"/>
        <v>-1865.245110214041</v>
      </c>
      <c r="AD157" s="70">
        <f t="shared" si="440"/>
        <v>-1808.3482716862352</v>
      </c>
      <c r="AE157" s="70">
        <f t="shared" si="440"/>
        <v>-3722.6380452591557</v>
      </c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70"/>
      <c r="AY157" s="70"/>
      <c r="AZ157" s="70"/>
      <c r="BA157" s="70"/>
      <c r="BB157" s="70"/>
      <c r="BC157" s="70"/>
      <c r="BD157" s="70"/>
      <c r="BE157" s="70"/>
      <c r="BF157" s="70"/>
      <c r="BG157" s="70"/>
      <c r="BH157" s="70"/>
      <c r="BI157" s="70"/>
      <c r="BJ157" s="70"/>
      <c r="BK157" s="70"/>
      <c r="BL157" s="70"/>
    </row>
    <row r="158" spans="4:64" ht="10.5">
      <c r="D158" s="160"/>
      <c r="E158" s="160"/>
      <c r="F158" s="16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70"/>
      <c r="AU158" s="70"/>
      <c r="AV158" s="70"/>
      <c r="AW158" s="70"/>
      <c r="AX158" s="70"/>
      <c r="AY158" s="70"/>
      <c r="AZ158" s="70"/>
      <c r="BA158" s="70"/>
      <c r="BB158" s="70"/>
      <c r="BC158" s="70"/>
      <c r="BD158" s="70"/>
      <c r="BE158" s="70"/>
      <c r="BF158" s="70"/>
      <c r="BG158" s="70"/>
      <c r="BH158" s="70"/>
      <c r="BI158" s="70"/>
      <c r="BJ158" s="70"/>
      <c r="BK158" s="70"/>
      <c r="BL158" s="70"/>
    </row>
  </sheetData>
  <sheetProtection/>
  <mergeCells count="1">
    <mergeCell ref="A147:B147"/>
  </mergeCells>
  <printOptions/>
  <pageMargins left="0.22" right="0.17" top="0.7" bottom="0.6" header="0.3" footer="0.4"/>
  <pageSetup fitToHeight="4" horizontalDpi="600" verticalDpi="600" orientation="landscape" scale="94" r:id="rId2"/>
  <headerFooter alignWithMargins="0">
    <oddHeader>&amp;C&amp;"Times New Roman,Bold"Sample Car Sharing&amp;"Times New Roman,Regular"
Statement of Revenues and Expenditures with Assumptions</oddHeader>
    <oddFooter>&amp;L&amp;8&amp;"Times New Roman"Date:  &amp;D  &amp;T&amp;R&amp;8&amp;"Times New Roman"Page:  &amp;P</oddFooter>
  </headerFooter>
  <rowBreaks count="1" manualBreakCount="1">
    <brk id="61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Goldstein</dc:creator>
  <cp:keywords/>
  <dc:description/>
  <cp:lastModifiedBy>Al Benedict</cp:lastModifiedBy>
  <cp:lastPrinted>2010-09-22T21:17:59Z</cp:lastPrinted>
  <dcterms:created xsi:type="dcterms:W3CDTF">2008-08-05T15:38:39Z</dcterms:created>
  <dcterms:modified xsi:type="dcterms:W3CDTF">2020-09-11T19:53:06Z</dcterms:modified>
  <cp:category/>
  <cp:version/>
  <cp:contentType/>
  <cp:contentStatus/>
</cp:coreProperties>
</file>